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8" i="1"/>
  <c r="D148"/>
  <c r="C148"/>
  <c r="G142"/>
  <c r="D142"/>
  <c r="C142"/>
  <c r="G133"/>
  <c r="D133"/>
  <c r="C133"/>
  <c r="G127"/>
  <c r="D127"/>
  <c r="C127"/>
  <c r="G102"/>
  <c r="D102"/>
  <c r="C102"/>
  <c r="G96"/>
  <c r="D96"/>
  <c r="C96"/>
  <c r="G66"/>
  <c r="D66"/>
  <c r="C66"/>
  <c r="G21"/>
  <c r="D21"/>
  <c r="C21"/>
  <c r="C22"/>
  <c r="D22"/>
  <c r="G22"/>
  <c r="G15"/>
  <c r="D15"/>
  <c r="C15"/>
  <c r="G132"/>
  <c r="D132"/>
  <c r="C132"/>
  <c r="G154"/>
  <c r="D154"/>
  <c r="G153"/>
  <c r="D153"/>
  <c r="C153"/>
  <c r="G152"/>
  <c r="D152"/>
  <c r="C152"/>
  <c r="G151"/>
  <c r="D151"/>
  <c r="C151"/>
  <c r="G150"/>
  <c r="D150"/>
  <c r="C150"/>
  <c r="G149"/>
  <c r="D149"/>
  <c r="C149"/>
  <c r="G147"/>
  <c r="D147"/>
  <c r="C147"/>
  <c r="G146"/>
  <c r="D146"/>
  <c r="C146"/>
  <c r="G145"/>
  <c r="D145"/>
  <c r="C145"/>
  <c r="G144"/>
  <c r="D144"/>
  <c r="C144"/>
  <c r="G143"/>
  <c r="D143"/>
  <c r="C143"/>
  <c r="G141"/>
  <c r="D141"/>
  <c r="C141"/>
  <c r="G140"/>
  <c r="D140"/>
  <c r="C140"/>
  <c r="G139"/>
  <c r="D139"/>
  <c r="C139"/>
  <c r="G138"/>
  <c r="D138"/>
  <c r="C138"/>
  <c r="G137"/>
  <c r="D137"/>
  <c r="C137"/>
  <c r="G136"/>
  <c r="D136"/>
  <c r="C136"/>
  <c r="G135"/>
  <c r="D135"/>
  <c r="C135"/>
  <c r="G134"/>
  <c r="D134"/>
  <c r="C134"/>
  <c r="G131"/>
  <c r="D131"/>
  <c r="C131"/>
  <c r="G130"/>
  <c r="D130"/>
  <c r="C130"/>
  <c r="G129"/>
  <c r="D129"/>
  <c r="C129"/>
  <c r="G128"/>
  <c r="D128"/>
  <c r="C128"/>
  <c r="G126"/>
  <c r="D126"/>
  <c r="C126"/>
  <c r="G125"/>
  <c r="D125"/>
  <c r="C125"/>
  <c r="G124"/>
  <c r="D124"/>
  <c r="C124"/>
  <c r="G123"/>
  <c r="D123"/>
  <c r="C123"/>
  <c r="G122"/>
  <c r="D122"/>
  <c r="C122"/>
  <c r="G121"/>
  <c r="D121"/>
  <c r="C121"/>
  <c r="G120"/>
  <c r="D120"/>
  <c r="C120"/>
  <c r="G119"/>
  <c r="D119"/>
  <c r="C119"/>
  <c r="G118"/>
  <c r="D118"/>
  <c r="C118"/>
  <c r="G117"/>
  <c r="D117"/>
  <c r="C117"/>
  <c r="G116"/>
  <c r="D116"/>
  <c r="C116"/>
  <c r="G115"/>
  <c r="D115"/>
  <c r="C115"/>
  <c r="G114"/>
  <c r="D114"/>
  <c r="C114"/>
  <c r="G113"/>
  <c r="D113"/>
  <c r="C113"/>
  <c r="G112"/>
  <c r="D112"/>
  <c r="C112"/>
  <c r="G111"/>
  <c r="D111"/>
  <c r="C111"/>
  <c r="G110"/>
  <c r="D110"/>
  <c r="C110"/>
  <c r="G109"/>
  <c r="D109"/>
  <c r="C109"/>
  <c r="G108"/>
  <c r="D108"/>
  <c r="C108"/>
  <c r="G107"/>
  <c r="D107"/>
  <c r="C107"/>
  <c r="G106"/>
  <c r="D106"/>
  <c r="C106"/>
  <c r="G105"/>
  <c r="D105"/>
  <c r="C105"/>
  <c r="G104"/>
  <c r="D104"/>
  <c r="C104"/>
  <c r="G103"/>
  <c r="D103"/>
  <c r="C103"/>
  <c r="G101"/>
  <c r="D101"/>
  <c r="C101"/>
  <c r="G100"/>
  <c r="D100"/>
  <c r="C100"/>
  <c r="G99"/>
  <c r="D99"/>
  <c r="C99"/>
  <c r="G98"/>
  <c r="D98"/>
  <c r="C98"/>
  <c r="G97"/>
  <c r="D97"/>
  <c r="C97"/>
  <c r="G95"/>
  <c r="D95"/>
  <c r="C95"/>
  <c r="G94"/>
  <c r="D94"/>
  <c r="C94"/>
  <c r="G93"/>
  <c r="D93"/>
  <c r="C93"/>
  <c r="G92"/>
  <c r="D92"/>
  <c r="C92"/>
  <c r="G91"/>
  <c r="D91"/>
  <c r="C91"/>
  <c r="G90"/>
  <c r="D90"/>
  <c r="C90"/>
  <c r="G89"/>
  <c r="D89"/>
  <c r="C89"/>
  <c r="G88"/>
  <c r="D88"/>
  <c r="C88"/>
  <c r="G87"/>
  <c r="D87"/>
  <c r="C87"/>
  <c r="G86"/>
  <c r="D86"/>
  <c r="C86"/>
  <c r="G85"/>
  <c r="D85"/>
  <c r="C85"/>
  <c r="G84"/>
  <c r="D84"/>
  <c r="C84"/>
  <c r="G83"/>
  <c r="D83"/>
  <c r="C83"/>
  <c r="G82"/>
  <c r="D82"/>
  <c r="C82"/>
  <c r="G81"/>
  <c r="D81"/>
  <c r="C81"/>
  <c r="G80"/>
  <c r="D80"/>
  <c r="C80"/>
  <c r="G79"/>
  <c r="D79"/>
  <c r="C79"/>
  <c r="G78"/>
  <c r="D78"/>
  <c r="C78"/>
  <c r="G77"/>
  <c r="D77"/>
  <c r="C77"/>
  <c r="G76"/>
  <c r="D76"/>
  <c r="C76"/>
  <c r="G75"/>
  <c r="D75"/>
  <c r="C75"/>
  <c r="G74"/>
  <c r="D74"/>
  <c r="C74"/>
  <c r="G73"/>
  <c r="D73"/>
  <c r="C73"/>
  <c r="G72"/>
  <c r="D72"/>
  <c r="C72"/>
  <c r="G71"/>
  <c r="D71"/>
  <c r="C71"/>
  <c r="G70"/>
  <c r="D70"/>
  <c r="C70"/>
  <c r="G69"/>
  <c r="D69"/>
  <c r="C69"/>
  <c r="G68"/>
  <c r="D68"/>
  <c r="C68"/>
  <c r="G67"/>
  <c r="D67"/>
  <c r="C67"/>
  <c r="G65"/>
  <c r="D65"/>
  <c r="C65"/>
  <c r="G64"/>
  <c r="D64"/>
  <c r="C64"/>
  <c r="G63"/>
  <c r="D63"/>
  <c r="C63"/>
  <c r="G62"/>
  <c r="D62"/>
  <c r="C62"/>
  <c r="G61"/>
  <c r="D61"/>
  <c r="C61"/>
  <c r="G60"/>
  <c r="D60"/>
  <c r="C60"/>
  <c r="G59"/>
  <c r="D59"/>
  <c r="C59"/>
  <c r="G58"/>
  <c r="D58"/>
  <c r="C58"/>
  <c r="G57"/>
  <c r="D57"/>
  <c r="C57"/>
  <c r="G56"/>
  <c r="D56"/>
  <c r="C56"/>
  <c r="G55"/>
  <c r="D55"/>
  <c r="C55"/>
  <c r="G54"/>
  <c r="D54"/>
  <c r="C54"/>
  <c r="G53"/>
  <c r="D53"/>
  <c r="C53"/>
  <c r="G52"/>
  <c r="D52"/>
  <c r="C52"/>
  <c r="G51"/>
  <c r="D51"/>
  <c r="C51"/>
  <c r="G50"/>
  <c r="D50"/>
  <c r="C50"/>
  <c r="G49"/>
  <c r="D49"/>
  <c r="C49"/>
  <c r="G48"/>
  <c r="D48"/>
  <c r="C48"/>
  <c r="G47"/>
  <c r="D47"/>
  <c r="C47"/>
  <c r="G46"/>
  <c r="D46"/>
  <c r="C46"/>
  <c r="G45"/>
  <c r="D45"/>
  <c r="C45"/>
  <c r="G44"/>
  <c r="D44"/>
  <c r="C44"/>
  <c r="G43"/>
  <c r="D43"/>
  <c r="C43"/>
  <c r="G42"/>
  <c r="D42"/>
  <c r="C42"/>
  <c r="G41"/>
  <c r="D41"/>
  <c r="C41"/>
  <c r="G40"/>
  <c r="D40"/>
  <c r="C40"/>
  <c r="G39"/>
  <c r="D39"/>
  <c r="C39"/>
  <c r="G38"/>
  <c r="D38"/>
  <c r="C38"/>
  <c r="G37"/>
  <c r="D37"/>
  <c r="C37"/>
  <c r="G36"/>
  <c r="D36"/>
  <c r="C36"/>
  <c r="G35"/>
  <c r="D35"/>
  <c r="C35"/>
  <c r="G34"/>
  <c r="D34"/>
  <c r="C34"/>
  <c r="G33"/>
  <c r="D33"/>
  <c r="C33"/>
  <c r="G32"/>
  <c r="D32"/>
  <c r="C32"/>
  <c r="G31"/>
  <c r="D31"/>
  <c r="C31"/>
  <c r="G30"/>
  <c r="D30"/>
  <c r="C30"/>
  <c r="G29"/>
  <c r="D29"/>
  <c r="C29"/>
  <c r="G28"/>
  <c r="D28"/>
  <c r="C28"/>
  <c r="G27"/>
  <c r="D27"/>
  <c r="C27"/>
  <c r="G26"/>
  <c r="D26"/>
  <c r="C26"/>
  <c r="G25"/>
  <c r="D25"/>
  <c r="C25"/>
  <c r="G24"/>
  <c r="D24"/>
  <c r="C24"/>
  <c r="G23"/>
  <c r="D23"/>
  <c r="C23"/>
  <c r="G20"/>
  <c r="D20"/>
  <c r="C20"/>
  <c r="G19"/>
  <c r="D19"/>
  <c r="C19"/>
  <c r="G18"/>
  <c r="D18"/>
  <c r="C18"/>
  <c r="G17"/>
  <c r="D17"/>
  <c r="C17"/>
  <c r="G16"/>
  <c r="D16"/>
  <c r="C16"/>
  <c r="G14"/>
  <c r="D14"/>
  <c r="C14"/>
  <c r="G13"/>
  <c r="D13"/>
  <c r="C13"/>
  <c r="G12"/>
  <c r="D12"/>
  <c r="C12"/>
  <c r="G11"/>
  <c r="D11"/>
  <c r="C11"/>
  <c r="G10"/>
  <c r="D10"/>
  <c r="C10"/>
  <c r="G9"/>
  <c r="D9"/>
  <c r="C9"/>
  <c r="G8"/>
  <c r="D8"/>
  <c r="C8"/>
  <c r="G7"/>
  <c r="D7"/>
  <c r="C7"/>
  <c r="G6"/>
  <c r="D6"/>
  <c r="C6"/>
  <c r="G5"/>
  <c r="D5"/>
  <c r="C5"/>
  <c r="G4"/>
  <c r="D4"/>
  <c r="C4"/>
</calcChain>
</file>

<file path=xl/sharedStrings.xml><?xml version="1.0" encoding="utf-8"?>
<sst xmlns="http://schemas.openxmlformats.org/spreadsheetml/2006/main" count="161" uniqueCount="46">
  <si>
    <r>
      <rPr>
        <b/>
        <sz val="12"/>
        <rFont val="宋体"/>
        <family val="3"/>
        <charset val="134"/>
      </rPr>
      <t>报考岗位</t>
    </r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</si>
  <si>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</si>
  <si>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准考证号</t>
    </r>
  </si>
  <si>
    <r>
      <rPr>
        <b/>
        <sz val="12"/>
        <rFont val="宋体"/>
        <family val="3"/>
        <charset val="134"/>
      </rPr>
      <t>综合知识成绩</t>
    </r>
    <phoneticPr fontId="4" type="noConversion"/>
  </si>
  <si>
    <r>
      <rPr>
        <b/>
        <sz val="12"/>
        <rFont val="宋体"/>
        <family val="3"/>
        <charset val="134"/>
      </rPr>
      <t>申论成绩</t>
    </r>
    <phoneticPr fontId="4" type="noConversion"/>
  </si>
  <si>
    <t>笔试成绩</t>
    <phoneticPr fontId="4" type="noConversion"/>
  </si>
  <si>
    <r>
      <t>9901001_</t>
    </r>
    <r>
      <rPr>
        <sz val="12"/>
        <rFont val="宋体"/>
        <family val="3"/>
        <charset val="134"/>
      </rPr>
      <t>专业技术岗</t>
    </r>
  </si>
  <si>
    <r>
      <t>9901003_</t>
    </r>
    <r>
      <rPr>
        <sz val="12"/>
        <rFont val="宋体"/>
        <family val="3"/>
        <charset val="134"/>
      </rPr>
      <t>管理岗</t>
    </r>
  </si>
  <si>
    <r>
      <t>9901004_</t>
    </r>
    <r>
      <rPr>
        <sz val="12"/>
        <rFont val="宋体"/>
        <family val="3"/>
        <charset val="134"/>
      </rPr>
      <t>专业技术岗</t>
    </r>
  </si>
  <si>
    <r>
      <t>9901005_</t>
    </r>
    <r>
      <rPr>
        <sz val="12"/>
        <rFont val="宋体"/>
        <family val="3"/>
        <charset val="134"/>
      </rPr>
      <t>专业技术岗</t>
    </r>
  </si>
  <si>
    <r>
      <t>9901006_</t>
    </r>
    <r>
      <rPr>
        <sz val="12"/>
        <rFont val="宋体"/>
        <family val="3"/>
        <charset val="134"/>
      </rPr>
      <t>管理岗</t>
    </r>
  </si>
  <si>
    <r>
      <t>9901007_</t>
    </r>
    <r>
      <rPr>
        <sz val="12"/>
        <rFont val="宋体"/>
        <family val="3"/>
        <charset val="134"/>
      </rPr>
      <t>专业技术岗</t>
    </r>
  </si>
  <si>
    <r>
      <t>9901008_</t>
    </r>
    <r>
      <rPr>
        <sz val="12"/>
        <rFont val="宋体"/>
        <family val="3"/>
        <charset val="134"/>
      </rPr>
      <t>管理岗</t>
    </r>
  </si>
  <si>
    <r>
      <t>9901009_</t>
    </r>
    <r>
      <rPr>
        <sz val="12"/>
        <rFont val="宋体"/>
        <family val="3"/>
        <charset val="134"/>
      </rPr>
      <t>管理岗</t>
    </r>
  </si>
  <si>
    <r>
      <t>9901010_</t>
    </r>
    <r>
      <rPr>
        <sz val="12"/>
        <rFont val="宋体"/>
        <family val="3"/>
        <charset val="134"/>
      </rPr>
      <t>管理岗</t>
    </r>
  </si>
  <si>
    <r>
      <t>9901011_</t>
    </r>
    <r>
      <rPr>
        <sz val="12"/>
        <rFont val="宋体"/>
        <family val="3"/>
        <charset val="134"/>
      </rPr>
      <t>专业技术岗</t>
    </r>
  </si>
  <si>
    <r>
      <t>9901012_</t>
    </r>
    <r>
      <rPr>
        <sz val="12"/>
        <rFont val="宋体"/>
        <family val="3"/>
        <charset val="134"/>
      </rPr>
      <t>专业技术岗</t>
    </r>
  </si>
  <si>
    <r>
      <t>9901013_</t>
    </r>
    <r>
      <rPr>
        <sz val="12"/>
        <rFont val="宋体"/>
        <family val="3"/>
        <charset val="134"/>
      </rPr>
      <t>专业技术岗</t>
    </r>
  </si>
  <si>
    <r>
      <t>9901014_</t>
    </r>
    <r>
      <rPr>
        <sz val="12"/>
        <rFont val="宋体"/>
        <family val="3"/>
        <charset val="134"/>
      </rPr>
      <t>专业技术岗</t>
    </r>
  </si>
  <si>
    <r>
      <t>9901015_</t>
    </r>
    <r>
      <rPr>
        <sz val="12"/>
        <rFont val="宋体"/>
        <family val="3"/>
        <charset val="134"/>
      </rPr>
      <t>专业技术岗</t>
    </r>
  </si>
  <si>
    <r>
      <t>9901016_</t>
    </r>
    <r>
      <rPr>
        <sz val="12"/>
        <rFont val="宋体"/>
        <family val="3"/>
        <charset val="134"/>
      </rPr>
      <t>专业技术岗</t>
    </r>
  </si>
  <si>
    <r>
      <t>9901017_</t>
    </r>
    <r>
      <rPr>
        <sz val="12"/>
        <rFont val="宋体"/>
        <family val="3"/>
        <charset val="134"/>
      </rPr>
      <t>专业技术岗</t>
    </r>
  </si>
  <si>
    <r>
      <t>9901018_</t>
    </r>
    <r>
      <rPr>
        <sz val="12"/>
        <rFont val="宋体"/>
        <family val="3"/>
        <charset val="134"/>
      </rPr>
      <t>专业技术岗</t>
    </r>
  </si>
  <si>
    <r>
      <t>9901019_</t>
    </r>
    <r>
      <rPr>
        <sz val="12"/>
        <rFont val="宋体"/>
        <family val="3"/>
        <charset val="134"/>
      </rPr>
      <t>专业技术岗</t>
    </r>
  </si>
  <si>
    <r>
      <t>9901020_</t>
    </r>
    <r>
      <rPr>
        <sz val="12"/>
        <rFont val="宋体"/>
        <family val="3"/>
        <charset val="134"/>
      </rPr>
      <t>专业技术岗</t>
    </r>
  </si>
  <si>
    <r>
      <t>9901022_</t>
    </r>
    <r>
      <rPr>
        <sz val="12"/>
        <rFont val="宋体"/>
        <family val="3"/>
        <charset val="134"/>
      </rPr>
      <t>专业技术岗</t>
    </r>
  </si>
  <si>
    <r>
      <t>9901023_</t>
    </r>
    <r>
      <rPr>
        <sz val="12"/>
        <rFont val="宋体"/>
        <family val="3"/>
        <charset val="134"/>
      </rPr>
      <t>专业技术岗</t>
    </r>
  </si>
  <si>
    <r>
      <t>9901024_</t>
    </r>
    <r>
      <rPr>
        <sz val="12"/>
        <rFont val="宋体"/>
        <family val="3"/>
        <charset val="134"/>
      </rPr>
      <t>专业技术岗</t>
    </r>
  </si>
  <si>
    <r>
      <t>9901025_</t>
    </r>
    <r>
      <rPr>
        <sz val="12"/>
        <rFont val="宋体"/>
        <family val="3"/>
        <charset val="134"/>
      </rPr>
      <t>专业技术岗</t>
    </r>
  </si>
  <si>
    <r>
      <t>9901026_</t>
    </r>
    <r>
      <rPr>
        <sz val="12"/>
        <rFont val="宋体"/>
        <family val="3"/>
        <charset val="134"/>
      </rPr>
      <t>专业技术岗</t>
    </r>
  </si>
  <si>
    <r>
      <t>9901028_</t>
    </r>
    <r>
      <rPr>
        <sz val="12"/>
        <rFont val="宋体"/>
        <family val="3"/>
        <charset val="134"/>
      </rPr>
      <t>专业技术岗</t>
    </r>
    <phoneticPr fontId="4" type="noConversion"/>
  </si>
  <si>
    <r>
      <t>9901028_</t>
    </r>
    <r>
      <rPr>
        <sz val="12"/>
        <rFont val="宋体"/>
        <family val="3"/>
        <charset val="134"/>
      </rPr>
      <t>专业技术岗</t>
    </r>
  </si>
  <si>
    <r>
      <t>9901029_</t>
    </r>
    <r>
      <rPr>
        <sz val="12"/>
        <rFont val="宋体"/>
        <family val="3"/>
        <charset val="134"/>
      </rPr>
      <t>专业技术岗</t>
    </r>
  </si>
  <si>
    <r>
      <t>9901030_</t>
    </r>
    <r>
      <rPr>
        <sz val="12"/>
        <rFont val="宋体"/>
        <family val="3"/>
        <charset val="134"/>
      </rPr>
      <t>管理岗</t>
    </r>
  </si>
  <si>
    <r>
      <t>9901031_</t>
    </r>
    <r>
      <rPr>
        <sz val="12"/>
        <rFont val="宋体"/>
        <family val="3"/>
        <charset val="134"/>
      </rPr>
      <t>专业技术岗</t>
    </r>
  </si>
  <si>
    <r>
      <t>9901032_</t>
    </r>
    <r>
      <rPr>
        <sz val="12"/>
        <rFont val="宋体"/>
        <family val="3"/>
        <charset val="134"/>
      </rPr>
      <t>管理岗</t>
    </r>
  </si>
  <si>
    <r>
      <t>9901033_</t>
    </r>
    <r>
      <rPr>
        <sz val="12"/>
        <rFont val="宋体"/>
        <family val="3"/>
        <charset val="134"/>
      </rPr>
      <t>管理岗</t>
    </r>
  </si>
  <si>
    <r>
      <t>9901034_</t>
    </r>
    <r>
      <rPr>
        <sz val="12"/>
        <rFont val="宋体"/>
        <family val="3"/>
        <charset val="134"/>
      </rPr>
      <t>管理岗</t>
    </r>
  </si>
  <si>
    <r>
      <t>9901035_</t>
    </r>
    <r>
      <rPr>
        <sz val="12"/>
        <rFont val="宋体"/>
        <family val="3"/>
        <charset val="134"/>
      </rPr>
      <t>管理岗</t>
    </r>
  </si>
  <si>
    <r>
      <t>9901037_</t>
    </r>
    <r>
      <rPr>
        <sz val="12"/>
        <rFont val="宋体"/>
        <family val="3"/>
        <charset val="134"/>
      </rPr>
      <t>专业技术岗</t>
    </r>
  </si>
  <si>
    <r>
      <t>9901038_</t>
    </r>
    <r>
      <rPr>
        <sz val="12"/>
        <rFont val="宋体"/>
        <family val="3"/>
        <charset val="134"/>
      </rPr>
      <t>管理岗</t>
    </r>
  </si>
  <si>
    <r>
      <t>9901039_</t>
    </r>
    <r>
      <rPr>
        <sz val="12"/>
        <rFont val="宋体"/>
        <family val="3"/>
        <charset val="134"/>
      </rPr>
      <t>专业技术岗</t>
    </r>
  </si>
  <si>
    <r>
      <rPr>
        <sz val="12"/>
        <rFont val="宋体"/>
        <family val="3"/>
        <charset val="134"/>
      </rPr>
      <t>伏可倩</t>
    </r>
  </si>
  <si>
    <t>附件：</t>
    <phoneticPr fontId="1" type="noConversion"/>
  </si>
  <si>
    <t>2020年度全椒县事业单位公开招聘工作人员入围专业测试人员名单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</si>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</sst>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topLeftCell="A136" workbookViewId="0">
      <selection activeCell="K11" sqref="K11"/>
    </sheetView>
  </sheetViews>
  <sheetFormatPr defaultRowHeight="13.5"/>
  <cols>
    <col min="1" max="1" width="4.75" style="4" customWidth="1"/>
    <col min="2" max="2" width="22.375" style="4" customWidth="1"/>
    <col min="3" max="3" width="8.375" style="4" customWidth="1"/>
    <col min="4" max="4" width="13.5" style="4" customWidth="1"/>
    <col min="5" max="5" width="11.125" style="4" customWidth="1"/>
    <col min="6" max="6" width="8.875" style="4" customWidth="1"/>
    <col min="7" max="7" width="15.875" style="4" customWidth="1"/>
  </cols>
  <sheetData>
    <row r="1" spans="1:7" ht="22.5" customHeight="1">
      <c r="A1" s="4" t="s">
        <v>43</v>
      </c>
    </row>
    <row r="2" spans="1:7" ht="29.25" customHeight="1">
      <c r="A2" s="5" t="s">
        <v>44</v>
      </c>
      <c r="B2" s="5"/>
      <c r="C2" s="5"/>
      <c r="D2" s="5"/>
      <c r="E2" s="5"/>
      <c r="F2" s="5"/>
      <c r="G2" s="5"/>
    </row>
    <row r="3" spans="1:7" ht="20.25" customHeight="1">
      <c r="A3" s="3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6" t="s">
        <v>5</v>
      </c>
    </row>
    <row r="4" spans="1:7" ht="15.75">
      <c r="A4" s="3">
        <v>1</v>
      </c>
      <c r="B4" s="1" t="s">
        <v>6</v>
      </c>
      <c r="C4" s="1" t="str">
        <f>"韩笑"</f>
        <v>韩笑</v>
      </c>
      <c r="D4" s="1" t="str">
        <f>"20200100109"</f>
        <v>20200100109</v>
      </c>
      <c r="E4" s="1">
        <v>77.599999999999994</v>
      </c>
      <c r="F4" s="1">
        <v>69</v>
      </c>
      <c r="G4" s="1">
        <f t="shared" ref="G4:G14" si="0">E4*0.5+F4*0.5</f>
        <v>73.3</v>
      </c>
    </row>
    <row r="5" spans="1:7" ht="15.75">
      <c r="A5" s="3">
        <v>2</v>
      </c>
      <c r="B5" s="1" t="s">
        <v>6</v>
      </c>
      <c r="C5" s="1" t="str">
        <f>"张文文"</f>
        <v>张文文</v>
      </c>
      <c r="D5" s="1" t="str">
        <f>"20200100108"</f>
        <v>20200100108</v>
      </c>
      <c r="E5" s="1">
        <v>69.400000000000006</v>
      </c>
      <c r="F5" s="1">
        <v>73</v>
      </c>
      <c r="G5" s="1">
        <f t="shared" si="0"/>
        <v>71.2</v>
      </c>
    </row>
    <row r="6" spans="1:7" ht="15.75">
      <c r="A6" s="3">
        <v>3</v>
      </c>
      <c r="B6" s="1" t="s">
        <v>6</v>
      </c>
      <c r="C6" s="1" t="str">
        <f>"石宛玉"</f>
        <v>石宛玉</v>
      </c>
      <c r="D6" s="1" t="str">
        <f>"20200100106"</f>
        <v>20200100106</v>
      </c>
      <c r="E6" s="1">
        <v>66.3</v>
      </c>
      <c r="F6" s="1">
        <v>71.5</v>
      </c>
      <c r="G6" s="1">
        <f t="shared" si="0"/>
        <v>68.900000000000006</v>
      </c>
    </row>
    <row r="7" spans="1:7" ht="15.75">
      <c r="A7" s="3">
        <v>4</v>
      </c>
      <c r="B7" s="1" t="s">
        <v>6</v>
      </c>
      <c r="C7" s="1" t="str">
        <f>"杜刚"</f>
        <v>杜刚</v>
      </c>
      <c r="D7" s="1" t="str">
        <f>"20200100103"</f>
        <v>20200100103</v>
      </c>
      <c r="E7" s="1">
        <v>66</v>
      </c>
      <c r="F7" s="1">
        <v>70</v>
      </c>
      <c r="G7" s="1">
        <f t="shared" si="0"/>
        <v>68</v>
      </c>
    </row>
    <row r="8" spans="1:7" ht="15.75">
      <c r="A8" s="3">
        <v>5</v>
      </c>
      <c r="B8" s="1" t="s">
        <v>6</v>
      </c>
      <c r="C8" s="1" t="str">
        <f>"彭婕"</f>
        <v>彭婕</v>
      </c>
      <c r="D8" s="1" t="str">
        <f>"20200100107"</f>
        <v>20200100107</v>
      </c>
      <c r="E8" s="1">
        <v>57.3</v>
      </c>
      <c r="F8" s="1">
        <v>72.5</v>
      </c>
      <c r="G8" s="1">
        <f t="shared" si="0"/>
        <v>64.900000000000006</v>
      </c>
    </row>
    <row r="9" spans="1:7" ht="15.75">
      <c r="A9" s="3">
        <v>6</v>
      </c>
      <c r="B9" s="1" t="s">
        <v>6</v>
      </c>
      <c r="C9" s="1" t="str">
        <f>"陈许"</f>
        <v>陈许</v>
      </c>
      <c r="D9" s="1" t="str">
        <f>"20200100105"</f>
        <v>20200100105</v>
      </c>
      <c r="E9" s="1">
        <v>56.6</v>
      </c>
      <c r="F9" s="1">
        <v>71</v>
      </c>
      <c r="G9" s="1">
        <f t="shared" si="0"/>
        <v>63.8</v>
      </c>
    </row>
    <row r="10" spans="1:7" ht="15.75">
      <c r="A10" s="3">
        <v>7</v>
      </c>
      <c r="B10" s="1" t="s">
        <v>7</v>
      </c>
      <c r="C10" s="1" t="str">
        <f>"申传月"</f>
        <v>申传月</v>
      </c>
      <c r="D10" s="1" t="str">
        <f>"20200100307"</f>
        <v>20200100307</v>
      </c>
      <c r="E10" s="1">
        <v>78.099999999999994</v>
      </c>
      <c r="F10" s="1">
        <v>70.5</v>
      </c>
      <c r="G10" s="1">
        <f t="shared" si="0"/>
        <v>74.3</v>
      </c>
    </row>
    <row r="11" spans="1:7" ht="15.75">
      <c r="A11" s="3">
        <v>8</v>
      </c>
      <c r="B11" s="1" t="s">
        <v>7</v>
      </c>
      <c r="C11" s="1" t="str">
        <f>"涂雨"</f>
        <v>涂雨</v>
      </c>
      <c r="D11" s="1" t="str">
        <f>"20200100225"</f>
        <v>20200100225</v>
      </c>
      <c r="E11" s="1">
        <v>66.900000000000006</v>
      </c>
      <c r="F11" s="1">
        <v>74</v>
      </c>
      <c r="G11" s="1">
        <f t="shared" si="0"/>
        <v>70.45</v>
      </c>
    </row>
    <row r="12" spans="1:7" ht="15.75">
      <c r="A12" s="3">
        <v>9</v>
      </c>
      <c r="B12" s="1" t="s">
        <v>7</v>
      </c>
      <c r="C12" s="1" t="str">
        <f>"康均益"</f>
        <v>康均益</v>
      </c>
      <c r="D12" s="1" t="str">
        <f>"20200100230"</f>
        <v>20200100230</v>
      </c>
      <c r="E12" s="1">
        <v>68.400000000000006</v>
      </c>
      <c r="F12" s="1">
        <v>72</v>
      </c>
      <c r="G12" s="1">
        <f t="shared" si="0"/>
        <v>70.2</v>
      </c>
    </row>
    <row r="13" spans="1:7" ht="15.75">
      <c r="A13" s="3">
        <v>10</v>
      </c>
      <c r="B13" s="1" t="s">
        <v>7</v>
      </c>
      <c r="C13" s="1" t="str">
        <f>"苏静"</f>
        <v>苏静</v>
      </c>
      <c r="D13" s="1" t="str">
        <f>"20200100121"</f>
        <v>20200100121</v>
      </c>
      <c r="E13" s="1">
        <v>71.3</v>
      </c>
      <c r="F13" s="1">
        <v>65</v>
      </c>
      <c r="G13" s="1">
        <f t="shared" si="0"/>
        <v>68.150000000000006</v>
      </c>
    </row>
    <row r="14" spans="1:7" ht="15.75">
      <c r="A14" s="3">
        <v>11</v>
      </c>
      <c r="B14" s="1" t="s">
        <v>7</v>
      </c>
      <c r="C14" s="1" t="str">
        <f>"陈晨"</f>
        <v>陈晨</v>
      </c>
      <c r="D14" s="1" t="str">
        <f>"20200100311"</f>
        <v>20200100311</v>
      </c>
      <c r="E14" s="1">
        <v>68.400000000000006</v>
      </c>
      <c r="F14" s="1">
        <v>65.5</v>
      </c>
      <c r="G14" s="1">
        <f t="shared" si="0"/>
        <v>66.95</v>
      </c>
    </row>
    <row r="15" spans="1:7" ht="15.75">
      <c r="A15" s="3">
        <v>12</v>
      </c>
      <c r="B15" s="1" t="s">
        <v>7</v>
      </c>
      <c r="C15" s="1" t="str">
        <f>"蔡顺"</f>
        <v>蔡顺</v>
      </c>
      <c r="D15" s="1" t="str">
        <f>"20200100219"</f>
        <v>20200100219</v>
      </c>
      <c r="E15" s="1">
        <v>61</v>
      </c>
      <c r="F15" s="1">
        <v>69.5</v>
      </c>
      <c r="G15" s="1">
        <f t="shared" ref="G15" si="1">E15*0.5+F15*0.5</f>
        <v>65.25</v>
      </c>
    </row>
    <row r="16" spans="1:7" ht="15.75">
      <c r="A16" s="3">
        <v>13</v>
      </c>
      <c r="B16" s="1" t="s">
        <v>8</v>
      </c>
      <c r="C16" s="1" t="str">
        <f>"徐文涛"</f>
        <v>徐文涛</v>
      </c>
      <c r="D16" s="1" t="str">
        <f>"20200100322"</f>
        <v>20200100322</v>
      </c>
      <c r="E16" s="1">
        <v>68.5</v>
      </c>
      <c r="F16" s="1">
        <v>78</v>
      </c>
      <c r="G16" s="1">
        <f t="shared" ref="G16:G20" si="2">E16*0.5+F16*0.5</f>
        <v>73.25</v>
      </c>
    </row>
    <row r="17" spans="1:7" ht="15.75">
      <c r="A17" s="3">
        <v>14</v>
      </c>
      <c r="B17" s="1" t="s">
        <v>8</v>
      </c>
      <c r="C17" s="1" t="str">
        <f>"朱以恒"</f>
        <v>朱以恒</v>
      </c>
      <c r="D17" s="1" t="str">
        <f>"20200100327"</f>
        <v>20200100327</v>
      </c>
      <c r="E17" s="1">
        <v>57.2</v>
      </c>
      <c r="F17" s="1">
        <v>76</v>
      </c>
      <c r="G17" s="1">
        <f t="shared" si="2"/>
        <v>66.599999999999994</v>
      </c>
    </row>
    <row r="18" spans="1:7" ht="15.75">
      <c r="A18" s="3">
        <v>15</v>
      </c>
      <c r="B18" s="1" t="s">
        <v>8</v>
      </c>
      <c r="C18" s="1" t="str">
        <f>"陈怡"</f>
        <v>陈怡</v>
      </c>
      <c r="D18" s="1" t="str">
        <f>"20200100326"</f>
        <v>20200100326</v>
      </c>
      <c r="E18" s="1">
        <v>59.2</v>
      </c>
      <c r="F18" s="1">
        <v>70</v>
      </c>
      <c r="G18" s="1">
        <f t="shared" si="2"/>
        <v>64.599999999999994</v>
      </c>
    </row>
    <row r="19" spans="1:7" ht="15.75">
      <c r="A19" s="3">
        <v>16</v>
      </c>
      <c r="B19" s="1" t="s">
        <v>8</v>
      </c>
      <c r="C19" s="1" t="str">
        <f>"费媛"</f>
        <v>费媛</v>
      </c>
      <c r="D19" s="1" t="str">
        <f>"20200100321"</f>
        <v>20200100321</v>
      </c>
      <c r="E19" s="1">
        <v>60.1</v>
      </c>
      <c r="F19" s="1">
        <v>69</v>
      </c>
      <c r="G19" s="1">
        <f t="shared" si="2"/>
        <v>64.55</v>
      </c>
    </row>
    <row r="20" spans="1:7" ht="15.75">
      <c r="A20" s="3">
        <v>17</v>
      </c>
      <c r="B20" s="1" t="s">
        <v>8</v>
      </c>
      <c r="C20" s="1" t="str">
        <f>"石苗苗"</f>
        <v>石苗苗</v>
      </c>
      <c r="D20" s="1" t="str">
        <f>"20200100325"</f>
        <v>20200100325</v>
      </c>
      <c r="E20" s="1">
        <v>56.7</v>
      </c>
      <c r="F20" s="1">
        <v>70</v>
      </c>
      <c r="G20" s="1">
        <f t="shared" si="2"/>
        <v>63.35</v>
      </c>
    </row>
    <row r="21" spans="1:7" ht="15.75">
      <c r="A21" s="3">
        <v>18</v>
      </c>
      <c r="B21" s="1" t="s">
        <v>8</v>
      </c>
      <c r="C21" s="1" t="str">
        <f>"杨青媛"</f>
        <v>杨青媛</v>
      </c>
      <c r="D21" s="1" t="str">
        <f>"20200100320"</f>
        <v>20200100320</v>
      </c>
      <c r="E21" s="1">
        <v>55.8</v>
      </c>
      <c r="F21" s="1">
        <v>70.5</v>
      </c>
      <c r="G21" s="1">
        <f t="shared" ref="G21" si="3">E21*0.5+F21*0.5</f>
        <v>63.15</v>
      </c>
    </row>
    <row r="22" spans="1:7" ht="15.75">
      <c r="A22" s="3">
        <v>19</v>
      </c>
      <c r="B22" s="1" t="s">
        <v>9</v>
      </c>
      <c r="C22" s="1" t="str">
        <f>"洪鹄"</f>
        <v>洪鹄</v>
      </c>
      <c r="D22" s="1" t="str">
        <f>"20200100420"</f>
        <v>20200100420</v>
      </c>
      <c r="E22" s="1">
        <v>75.5</v>
      </c>
      <c r="F22" s="1">
        <v>68.5</v>
      </c>
      <c r="G22" s="1">
        <f>E22*0.5+F22*0.5</f>
        <v>72</v>
      </c>
    </row>
    <row r="23" spans="1:7" ht="15.75">
      <c r="A23" s="3">
        <v>20</v>
      </c>
      <c r="B23" s="1" t="s">
        <v>9</v>
      </c>
      <c r="C23" s="1" t="str">
        <f>"王淳治"</f>
        <v>王淳治</v>
      </c>
      <c r="D23" s="1" t="str">
        <f>"20200100507"</f>
        <v>20200100507</v>
      </c>
      <c r="E23" s="1">
        <v>72</v>
      </c>
      <c r="F23" s="1">
        <v>69.5</v>
      </c>
      <c r="G23" s="1">
        <f>E23*0.5+F23*0.5</f>
        <v>70.75</v>
      </c>
    </row>
    <row r="24" spans="1:7" ht="15.75">
      <c r="A24" s="3">
        <v>21</v>
      </c>
      <c r="B24" s="1" t="s">
        <v>9</v>
      </c>
      <c r="C24" s="1" t="str">
        <f>"王洁"</f>
        <v>王洁</v>
      </c>
      <c r="D24" s="1" t="str">
        <f>"20200100416"</f>
        <v>20200100416</v>
      </c>
      <c r="E24" s="1">
        <v>66.8</v>
      </c>
      <c r="F24" s="1">
        <v>72.5</v>
      </c>
      <c r="G24" s="1">
        <f>E24*0.5+F24*0.5</f>
        <v>69.650000000000006</v>
      </c>
    </row>
    <row r="25" spans="1:7" ht="15.75">
      <c r="A25" s="3">
        <v>22</v>
      </c>
      <c r="B25" s="1" t="s">
        <v>10</v>
      </c>
      <c r="C25" s="1" t="str">
        <f>"蒋晓婕"</f>
        <v>蒋晓婕</v>
      </c>
      <c r="D25" s="1" t="str">
        <f>"20200100607"</f>
        <v>20200100607</v>
      </c>
      <c r="E25" s="1">
        <v>75.8</v>
      </c>
      <c r="F25" s="1">
        <v>72</v>
      </c>
      <c r="G25" s="1">
        <f t="shared" ref="G25:G27" si="4">E25*0.5+F25*0.5</f>
        <v>73.900000000000006</v>
      </c>
    </row>
    <row r="26" spans="1:7" ht="15.75">
      <c r="A26" s="3">
        <v>23</v>
      </c>
      <c r="B26" s="1" t="s">
        <v>10</v>
      </c>
      <c r="C26" s="1" t="str">
        <f>"梅婷婷"</f>
        <v>梅婷婷</v>
      </c>
      <c r="D26" s="1" t="str">
        <f>"20200100604"</f>
        <v>20200100604</v>
      </c>
      <c r="E26" s="1">
        <v>70.3</v>
      </c>
      <c r="F26" s="1">
        <v>71.5</v>
      </c>
      <c r="G26" s="1">
        <f t="shared" si="4"/>
        <v>70.900000000000006</v>
      </c>
    </row>
    <row r="27" spans="1:7" ht="15.75">
      <c r="A27" s="3">
        <v>24</v>
      </c>
      <c r="B27" s="1" t="s">
        <v>10</v>
      </c>
      <c r="C27" s="1" t="str">
        <f>"完颜绍天"</f>
        <v>完颜绍天</v>
      </c>
      <c r="D27" s="1" t="str">
        <f>"20200100609"</f>
        <v>20200100609</v>
      </c>
      <c r="E27" s="1">
        <v>69.599999999999994</v>
      </c>
      <c r="F27" s="1">
        <v>71.5</v>
      </c>
      <c r="G27" s="1">
        <f t="shared" si="4"/>
        <v>70.55</v>
      </c>
    </row>
    <row r="28" spans="1:7" ht="15.75">
      <c r="A28" s="3">
        <v>25</v>
      </c>
      <c r="B28" s="1" t="s">
        <v>11</v>
      </c>
      <c r="C28" s="1" t="str">
        <f>"杨春辉"</f>
        <v>杨春辉</v>
      </c>
      <c r="D28" s="1" t="str">
        <f>"20200100627"</f>
        <v>20200100627</v>
      </c>
      <c r="E28" s="1">
        <v>74.400000000000006</v>
      </c>
      <c r="F28" s="1">
        <v>76.5</v>
      </c>
      <c r="G28" s="1">
        <f t="shared" ref="G28:G65" si="5">E28*0.5+F28*0.5</f>
        <v>75.45</v>
      </c>
    </row>
    <row r="29" spans="1:7" ht="15.75">
      <c r="A29" s="3">
        <v>26</v>
      </c>
      <c r="B29" s="1" t="s">
        <v>11</v>
      </c>
      <c r="C29" s="1" t="str">
        <f>"陈方宇"</f>
        <v>陈方宇</v>
      </c>
      <c r="D29" s="1" t="str">
        <f>"20200100617"</f>
        <v>20200100617</v>
      </c>
      <c r="E29" s="1">
        <v>69.8</v>
      </c>
      <c r="F29" s="1">
        <v>71</v>
      </c>
      <c r="G29" s="1">
        <f t="shared" si="5"/>
        <v>70.400000000000006</v>
      </c>
    </row>
    <row r="30" spans="1:7" ht="15.75">
      <c r="A30" s="3">
        <v>27</v>
      </c>
      <c r="B30" s="1" t="s">
        <v>11</v>
      </c>
      <c r="C30" s="1" t="str">
        <f>"张磊"</f>
        <v>张磊</v>
      </c>
      <c r="D30" s="1" t="str">
        <f>"20200100611"</f>
        <v>20200100611</v>
      </c>
      <c r="E30" s="1">
        <v>65.099999999999994</v>
      </c>
      <c r="F30" s="1">
        <v>75</v>
      </c>
      <c r="G30" s="1">
        <f t="shared" si="5"/>
        <v>70.05</v>
      </c>
    </row>
    <row r="31" spans="1:7" ht="15.75">
      <c r="A31" s="3">
        <v>28</v>
      </c>
      <c r="B31" s="1" t="s">
        <v>12</v>
      </c>
      <c r="C31" s="1" t="str">
        <f>"王文忠"</f>
        <v>王文忠</v>
      </c>
      <c r="D31" s="1" t="str">
        <f>"20200100706"</f>
        <v>20200100706</v>
      </c>
      <c r="E31" s="1">
        <v>66.599999999999994</v>
      </c>
      <c r="F31" s="1">
        <v>72</v>
      </c>
      <c r="G31" s="1">
        <f t="shared" si="5"/>
        <v>69.3</v>
      </c>
    </row>
    <row r="32" spans="1:7" ht="15.75">
      <c r="A32" s="3">
        <v>29</v>
      </c>
      <c r="B32" s="1" t="s">
        <v>12</v>
      </c>
      <c r="C32" s="1" t="str">
        <f>"吴闻宇"</f>
        <v>吴闻宇</v>
      </c>
      <c r="D32" s="1" t="str">
        <f>"20200100711"</f>
        <v>20200100711</v>
      </c>
      <c r="E32" s="1">
        <v>63.9</v>
      </c>
      <c r="F32" s="1">
        <v>70.5</v>
      </c>
      <c r="G32" s="1">
        <f t="shared" si="5"/>
        <v>67.2</v>
      </c>
    </row>
    <row r="33" spans="1:7" ht="15.75">
      <c r="A33" s="3">
        <v>30</v>
      </c>
      <c r="B33" s="1" t="s">
        <v>12</v>
      </c>
      <c r="C33" s="1" t="str">
        <f>"王伟杰"</f>
        <v>王伟杰</v>
      </c>
      <c r="D33" s="1" t="str">
        <f>"20200100705"</f>
        <v>20200100705</v>
      </c>
      <c r="E33" s="1">
        <v>59.9</v>
      </c>
      <c r="F33" s="1">
        <v>74</v>
      </c>
      <c r="G33" s="1">
        <f t="shared" si="5"/>
        <v>66.95</v>
      </c>
    </row>
    <row r="34" spans="1:7" ht="15.75">
      <c r="A34" s="3">
        <v>31</v>
      </c>
      <c r="B34" s="1" t="s">
        <v>12</v>
      </c>
      <c r="C34" s="1" t="str">
        <f>"秦子玄"</f>
        <v>秦子玄</v>
      </c>
      <c r="D34" s="1" t="str">
        <f>"20200100712"</f>
        <v>20200100712</v>
      </c>
      <c r="E34" s="1">
        <v>59.1</v>
      </c>
      <c r="F34" s="1">
        <v>73.5</v>
      </c>
      <c r="G34" s="1">
        <f t="shared" si="5"/>
        <v>66.3</v>
      </c>
    </row>
    <row r="35" spans="1:7" ht="15.75">
      <c r="A35" s="3">
        <v>32</v>
      </c>
      <c r="B35" s="1" t="s">
        <v>12</v>
      </c>
      <c r="C35" s="1" t="str">
        <f>"王韦"</f>
        <v>王韦</v>
      </c>
      <c r="D35" s="1" t="str">
        <f>"20200100708"</f>
        <v>20200100708</v>
      </c>
      <c r="E35" s="1">
        <v>56.8</v>
      </c>
      <c r="F35" s="1">
        <v>75</v>
      </c>
      <c r="G35" s="1">
        <f t="shared" si="5"/>
        <v>65.900000000000006</v>
      </c>
    </row>
    <row r="36" spans="1:7" ht="15.75">
      <c r="A36" s="3">
        <v>33</v>
      </c>
      <c r="B36" s="1" t="s">
        <v>12</v>
      </c>
      <c r="C36" s="1" t="str">
        <f>"丁瑶"</f>
        <v>丁瑶</v>
      </c>
      <c r="D36" s="1" t="str">
        <f>"20200100710"</f>
        <v>20200100710</v>
      </c>
      <c r="E36" s="1">
        <v>53.8</v>
      </c>
      <c r="F36" s="1">
        <v>70.5</v>
      </c>
      <c r="G36" s="1">
        <f t="shared" si="5"/>
        <v>62.15</v>
      </c>
    </row>
    <row r="37" spans="1:7" ht="15.75">
      <c r="A37" s="3">
        <v>34</v>
      </c>
      <c r="B37" s="1" t="s">
        <v>13</v>
      </c>
      <c r="C37" s="1" t="str">
        <f>"王恺"</f>
        <v>王恺</v>
      </c>
      <c r="D37" s="1" t="str">
        <f>"20200100728"</f>
        <v>20200100728</v>
      </c>
      <c r="E37" s="1">
        <v>76.099999999999994</v>
      </c>
      <c r="F37" s="1">
        <v>76.5</v>
      </c>
      <c r="G37" s="1">
        <f t="shared" si="5"/>
        <v>76.3</v>
      </c>
    </row>
    <row r="38" spans="1:7" ht="15.75">
      <c r="A38" s="3">
        <v>35</v>
      </c>
      <c r="B38" s="1" t="s">
        <v>13</v>
      </c>
      <c r="C38" s="1" t="str">
        <f>"田文娣"</f>
        <v>田文娣</v>
      </c>
      <c r="D38" s="1" t="str">
        <f>"20200100809"</f>
        <v>20200100809</v>
      </c>
      <c r="E38" s="1">
        <v>65.3</v>
      </c>
      <c r="F38" s="1">
        <v>78</v>
      </c>
      <c r="G38" s="1">
        <f t="shared" si="5"/>
        <v>71.650000000000006</v>
      </c>
    </row>
    <row r="39" spans="1:7" ht="15.75">
      <c r="A39" s="3">
        <v>36</v>
      </c>
      <c r="B39" s="1" t="s">
        <v>13</v>
      </c>
      <c r="C39" s="1" t="str">
        <f>"殷奇"</f>
        <v>殷奇</v>
      </c>
      <c r="D39" s="1" t="str">
        <f>"20200100810"</f>
        <v>20200100810</v>
      </c>
      <c r="E39" s="1">
        <v>67.8</v>
      </c>
      <c r="F39" s="1">
        <v>72</v>
      </c>
      <c r="G39" s="1">
        <f t="shared" si="5"/>
        <v>69.900000000000006</v>
      </c>
    </row>
    <row r="40" spans="1:7" ht="15.75">
      <c r="A40" s="3">
        <v>37</v>
      </c>
      <c r="B40" s="1" t="s">
        <v>14</v>
      </c>
      <c r="C40" s="1" t="str">
        <f>"陈超"</f>
        <v>陈超</v>
      </c>
      <c r="D40" s="1" t="str">
        <f>"20200100821"</f>
        <v>20200100821</v>
      </c>
      <c r="E40" s="1">
        <v>74</v>
      </c>
      <c r="F40" s="1">
        <v>61.5</v>
      </c>
      <c r="G40" s="1">
        <f t="shared" si="5"/>
        <v>67.75</v>
      </c>
    </row>
    <row r="41" spans="1:7" ht="15.75">
      <c r="A41" s="3">
        <v>38</v>
      </c>
      <c r="B41" s="1" t="s">
        <v>14</v>
      </c>
      <c r="C41" s="1" t="str">
        <f>"谢亮"</f>
        <v>谢亮</v>
      </c>
      <c r="D41" s="1" t="str">
        <f>"20200100820"</f>
        <v>20200100820</v>
      </c>
      <c r="E41" s="1">
        <v>62</v>
      </c>
      <c r="F41" s="1">
        <v>70</v>
      </c>
      <c r="G41" s="1">
        <f t="shared" si="5"/>
        <v>66</v>
      </c>
    </row>
    <row r="42" spans="1:7" ht="15.75">
      <c r="A42" s="3">
        <v>39</v>
      </c>
      <c r="B42" s="1" t="s">
        <v>14</v>
      </c>
      <c r="C42" s="1" t="str">
        <f>"胡珊珊"</f>
        <v>胡珊珊</v>
      </c>
      <c r="D42" s="1" t="str">
        <f>"20200100818"</f>
        <v>20200100818</v>
      </c>
      <c r="E42" s="1">
        <v>54.5</v>
      </c>
      <c r="F42" s="1">
        <v>64</v>
      </c>
      <c r="G42" s="1">
        <f t="shared" si="5"/>
        <v>59.25</v>
      </c>
    </row>
    <row r="43" spans="1:7" ht="15.75">
      <c r="A43" s="3">
        <v>40</v>
      </c>
      <c r="B43" s="1" t="s">
        <v>15</v>
      </c>
      <c r="C43" s="1" t="str">
        <f>"闵宏志"</f>
        <v>闵宏志</v>
      </c>
      <c r="D43" s="1" t="str">
        <f>"20200100823"</f>
        <v>20200100823</v>
      </c>
      <c r="E43" s="1">
        <v>36.4</v>
      </c>
      <c r="F43" s="1">
        <v>67.5</v>
      </c>
      <c r="G43" s="1">
        <f t="shared" si="5"/>
        <v>51.95</v>
      </c>
    </row>
    <row r="44" spans="1:7" ht="15.75">
      <c r="A44" s="3">
        <v>41</v>
      </c>
      <c r="B44" s="1" t="s">
        <v>16</v>
      </c>
      <c r="C44" s="1" t="str">
        <f>"杨岚"</f>
        <v>杨岚</v>
      </c>
      <c r="D44" s="1" t="str">
        <f>"20200100827"</f>
        <v>20200100827</v>
      </c>
      <c r="E44" s="1">
        <v>64.599999999999994</v>
      </c>
      <c r="F44" s="1">
        <v>68</v>
      </c>
      <c r="G44" s="1">
        <f t="shared" si="5"/>
        <v>66.3</v>
      </c>
    </row>
    <row r="45" spans="1:7" ht="15.75">
      <c r="A45" s="3">
        <v>42</v>
      </c>
      <c r="B45" s="1" t="s">
        <v>16</v>
      </c>
      <c r="C45" s="1" t="str">
        <f>"杜甜甜"</f>
        <v>杜甜甜</v>
      </c>
      <c r="D45" s="1" t="str">
        <f>"20200100826"</f>
        <v>20200100826</v>
      </c>
      <c r="E45" s="1">
        <v>57.5</v>
      </c>
      <c r="F45" s="1">
        <v>75</v>
      </c>
      <c r="G45" s="1">
        <f t="shared" si="5"/>
        <v>66.25</v>
      </c>
    </row>
    <row r="46" spans="1:7" ht="15.75">
      <c r="A46" s="3">
        <v>43</v>
      </c>
      <c r="B46" s="1" t="s">
        <v>17</v>
      </c>
      <c r="C46" s="1" t="str">
        <f>"王娜"</f>
        <v>王娜</v>
      </c>
      <c r="D46" s="1" t="str">
        <f>"20200100903"</f>
        <v>20200100903</v>
      </c>
      <c r="E46" s="1">
        <v>63.5</v>
      </c>
      <c r="F46" s="1">
        <v>73.5</v>
      </c>
      <c r="G46" s="1">
        <f t="shared" si="5"/>
        <v>68.5</v>
      </c>
    </row>
    <row r="47" spans="1:7" ht="15.75">
      <c r="A47" s="3">
        <v>44</v>
      </c>
      <c r="B47" s="1" t="s">
        <v>17</v>
      </c>
      <c r="C47" s="1" t="str">
        <f>"王健"</f>
        <v>王健</v>
      </c>
      <c r="D47" s="1" t="str">
        <f>"20200100829"</f>
        <v>20200100829</v>
      </c>
      <c r="E47" s="1">
        <v>54.1</v>
      </c>
      <c r="F47" s="1">
        <v>73.5</v>
      </c>
      <c r="G47" s="1">
        <f t="shared" si="5"/>
        <v>63.8</v>
      </c>
    </row>
    <row r="48" spans="1:7" ht="15.75">
      <c r="A48" s="3">
        <v>45</v>
      </c>
      <c r="B48" s="1" t="s">
        <v>17</v>
      </c>
      <c r="C48" s="1" t="str">
        <f>"赵兰兰"</f>
        <v>赵兰兰</v>
      </c>
      <c r="D48" s="1" t="str">
        <f>"20200100828"</f>
        <v>20200100828</v>
      </c>
      <c r="E48" s="1">
        <v>56.4</v>
      </c>
      <c r="F48" s="1">
        <v>69</v>
      </c>
      <c r="G48" s="1">
        <f t="shared" si="5"/>
        <v>62.7</v>
      </c>
    </row>
    <row r="49" spans="1:7" ht="15.75">
      <c r="A49" s="3">
        <v>46</v>
      </c>
      <c r="B49" s="1" t="s">
        <v>18</v>
      </c>
      <c r="C49" s="1" t="str">
        <f>"许荣婕"</f>
        <v>许荣婕</v>
      </c>
      <c r="D49" s="1" t="str">
        <f>"20200100913"</f>
        <v>20200100913</v>
      </c>
      <c r="E49" s="1">
        <v>62.9</v>
      </c>
      <c r="F49" s="1">
        <v>74.5</v>
      </c>
      <c r="G49" s="1">
        <f t="shared" si="5"/>
        <v>68.7</v>
      </c>
    </row>
    <row r="50" spans="1:7" ht="15.75">
      <c r="A50" s="3">
        <v>47</v>
      </c>
      <c r="B50" s="1" t="s">
        <v>18</v>
      </c>
      <c r="C50" s="1" t="str">
        <f>"金辉"</f>
        <v>金辉</v>
      </c>
      <c r="D50" s="1" t="str">
        <f>"20200100911"</f>
        <v>20200100911</v>
      </c>
      <c r="E50" s="1">
        <v>65.3</v>
      </c>
      <c r="F50" s="1">
        <v>65.5</v>
      </c>
      <c r="G50" s="1">
        <f t="shared" si="5"/>
        <v>65.400000000000006</v>
      </c>
    </row>
    <row r="51" spans="1:7" ht="15.75">
      <c r="A51" s="3">
        <v>48</v>
      </c>
      <c r="B51" s="1" t="s">
        <v>18</v>
      </c>
      <c r="C51" s="1" t="str">
        <f>"李刘阳"</f>
        <v>李刘阳</v>
      </c>
      <c r="D51" s="1" t="str">
        <f>"20200100908"</f>
        <v>20200100908</v>
      </c>
      <c r="E51" s="1">
        <v>57.7</v>
      </c>
      <c r="F51" s="1">
        <v>71.5</v>
      </c>
      <c r="G51" s="1">
        <f t="shared" si="5"/>
        <v>64.599999999999994</v>
      </c>
    </row>
    <row r="52" spans="1:7" ht="15.75">
      <c r="A52" s="3">
        <v>49</v>
      </c>
      <c r="B52" s="1" t="s">
        <v>18</v>
      </c>
      <c r="C52" s="1" t="str">
        <f>"程婷婷"</f>
        <v>程婷婷</v>
      </c>
      <c r="D52" s="1" t="str">
        <f>"20200100909"</f>
        <v>20200100909</v>
      </c>
      <c r="E52" s="1">
        <v>54</v>
      </c>
      <c r="F52" s="1">
        <v>74</v>
      </c>
      <c r="G52" s="1">
        <f t="shared" si="5"/>
        <v>64</v>
      </c>
    </row>
    <row r="53" spans="1:7" ht="15.75">
      <c r="A53" s="3">
        <v>50</v>
      </c>
      <c r="B53" s="1" t="s">
        <v>18</v>
      </c>
      <c r="C53" s="1" t="str">
        <f>"王菊"</f>
        <v>王菊</v>
      </c>
      <c r="D53" s="1" t="str">
        <f>"20200100904"</f>
        <v>20200100904</v>
      </c>
      <c r="E53" s="1">
        <v>57.5</v>
      </c>
      <c r="F53" s="1">
        <v>70</v>
      </c>
      <c r="G53" s="1">
        <f t="shared" si="5"/>
        <v>63.75</v>
      </c>
    </row>
    <row r="54" spans="1:7" ht="15.75">
      <c r="A54" s="3">
        <v>51</v>
      </c>
      <c r="B54" s="1" t="s">
        <v>18</v>
      </c>
      <c r="C54" s="1" t="str">
        <f>"勾宝倩"</f>
        <v>勾宝倩</v>
      </c>
      <c r="D54" s="1" t="str">
        <f>"20200100916"</f>
        <v>20200100916</v>
      </c>
      <c r="E54" s="1">
        <v>55.3</v>
      </c>
      <c r="F54" s="1">
        <v>69</v>
      </c>
      <c r="G54" s="1">
        <f t="shared" si="5"/>
        <v>62.15</v>
      </c>
    </row>
    <row r="55" spans="1:7" ht="15.75">
      <c r="A55" s="3">
        <v>52</v>
      </c>
      <c r="B55" s="1" t="s">
        <v>19</v>
      </c>
      <c r="C55" s="1" t="str">
        <f>"梅杰"</f>
        <v>梅杰</v>
      </c>
      <c r="D55" s="1" t="str">
        <f>"20200100919"</f>
        <v>20200100919</v>
      </c>
      <c r="E55" s="1">
        <v>67.5</v>
      </c>
      <c r="F55" s="1">
        <v>73.5</v>
      </c>
      <c r="G55" s="1">
        <f t="shared" si="5"/>
        <v>70.5</v>
      </c>
    </row>
    <row r="56" spans="1:7" ht="15.75">
      <c r="A56" s="3">
        <v>53</v>
      </c>
      <c r="B56" s="1" t="s">
        <v>19</v>
      </c>
      <c r="C56" s="1" t="str">
        <f>"谢妤"</f>
        <v>谢妤</v>
      </c>
      <c r="D56" s="1" t="str">
        <f>"20200100923"</f>
        <v>20200100923</v>
      </c>
      <c r="E56" s="1">
        <v>56.7</v>
      </c>
      <c r="F56" s="1">
        <v>66.5</v>
      </c>
      <c r="G56" s="1">
        <f t="shared" si="5"/>
        <v>61.6</v>
      </c>
    </row>
    <row r="57" spans="1:7" ht="15.75">
      <c r="A57" s="3">
        <v>54</v>
      </c>
      <c r="B57" s="1" t="s">
        <v>19</v>
      </c>
      <c r="C57" s="1" t="str">
        <f>"胡凡"</f>
        <v>胡凡</v>
      </c>
      <c r="D57" s="1" t="str">
        <f>"20200100921"</f>
        <v>20200100921</v>
      </c>
      <c r="E57" s="1">
        <v>44.2</v>
      </c>
      <c r="F57" s="1">
        <v>72.5</v>
      </c>
      <c r="G57" s="1">
        <f t="shared" si="5"/>
        <v>58.35</v>
      </c>
    </row>
    <row r="58" spans="1:7" ht="15.75">
      <c r="A58" s="3">
        <v>55</v>
      </c>
      <c r="B58" s="1" t="s">
        <v>20</v>
      </c>
      <c r="C58" s="1" t="str">
        <f>"陈培培"</f>
        <v>陈培培</v>
      </c>
      <c r="D58" s="1" t="str">
        <f>"20200100930"</f>
        <v>20200100930</v>
      </c>
      <c r="E58" s="1">
        <v>68.900000000000006</v>
      </c>
      <c r="F58" s="1">
        <v>72</v>
      </c>
      <c r="G58" s="1">
        <f t="shared" si="5"/>
        <v>70.45</v>
      </c>
    </row>
    <row r="59" spans="1:7" ht="15.75">
      <c r="A59" s="3">
        <v>56</v>
      </c>
      <c r="B59" s="1" t="s">
        <v>20</v>
      </c>
      <c r="C59" s="1" t="str">
        <f>"李玉倩"</f>
        <v>李玉倩</v>
      </c>
      <c r="D59" s="1" t="str">
        <f>"20200100928"</f>
        <v>20200100928</v>
      </c>
      <c r="E59" s="1">
        <v>64.7</v>
      </c>
      <c r="F59" s="1">
        <v>75</v>
      </c>
      <c r="G59" s="1">
        <f t="shared" si="5"/>
        <v>69.849999999999994</v>
      </c>
    </row>
    <row r="60" spans="1:7" ht="15.75">
      <c r="A60" s="3">
        <v>57</v>
      </c>
      <c r="B60" s="1" t="s">
        <v>20</v>
      </c>
      <c r="C60" s="1" t="str">
        <f>"徐滨霞"</f>
        <v>徐滨霞</v>
      </c>
      <c r="D60" s="1" t="str">
        <f>"20200100929"</f>
        <v>20200100929</v>
      </c>
      <c r="E60" s="1">
        <v>67.3</v>
      </c>
      <c r="F60" s="1">
        <v>71</v>
      </c>
      <c r="G60" s="1">
        <f t="shared" si="5"/>
        <v>69.150000000000006</v>
      </c>
    </row>
    <row r="61" spans="1:7" ht="15.75">
      <c r="A61" s="3">
        <v>58</v>
      </c>
      <c r="B61" s="1" t="s">
        <v>20</v>
      </c>
      <c r="C61" s="1" t="str">
        <f>"曹璐"</f>
        <v>曹璐</v>
      </c>
      <c r="D61" s="1" t="str">
        <f>"20200101003"</f>
        <v>20200101003</v>
      </c>
      <c r="E61" s="1">
        <v>66.3</v>
      </c>
      <c r="F61" s="1">
        <v>71.5</v>
      </c>
      <c r="G61" s="1">
        <f t="shared" si="5"/>
        <v>68.900000000000006</v>
      </c>
    </row>
    <row r="62" spans="1:7" ht="15.75">
      <c r="A62" s="3">
        <v>59</v>
      </c>
      <c r="B62" s="1" t="s">
        <v>20</v>
      </c>
      <c r="C62" s="1" t="str">
        <f>"张海倩"</f>
        <v>张海倩</v>
      </c>
      <c r="D62" s="1" t="str">
        <f>"20200100927"</f>
        <v>20200100927</v>
      </c>
      <c r="E62" s="1">
        <v>66.7</v>
      </c>
      <c r="F62" s="1">
        <v>69</v>
      </c>
      <c r="G62" s="1">
        <f t="shared" si="5"/>
        <v>67.849999999999994</v>
      </c>
    </row>
    <row r="63" spans="1:7" ht="15.75">
      <c r="A63" s="3">
        <v>60</v>
      </c>
      <c r="B63" s="1" t="s">
        <v>20</v>
      </c>
      <c r="C63" s="1" t="str">
        <f>"曹子润"</f>
        <v>曹子润</v>
      </c>
      <c r="D63" s="1" t="str">
        <f>"20200101009"</f>
        <v>20200101009</v>
      </c>
      <c r="E63" s="1">
        <v>62.3</v>
      </c>
      <c r="F63" s="1">
        <v>73</v>
      </c>
      <c r="G63" s="1">
        <f t="shared" si="5"/>
        <v>67.650000000000006</v>
      </c>
    </row>
    <row r="64" spans="1:7" ht="15.75">
      <c r="A64" s="3">
        <v>61</v>
      </c>
      <c r="B64" s="1" t="s">
        <v>20</v>
      </c>
      <c r="C64" s="1" t="str">
        <f>"金乐"</f>
        <v>金乐</v>
      </c>
      <c r="D64" s="1" t="str">
        <f>"20200100925"</f>
        <v>20200100925</v>
      </c>
      <c r="E64" s="1">
        <v>63.6</v>
      </c>
      <c r="F64" s="1">
        <v>71.5</v>
      </c>
      <c r="G64" s="1">
        <f t="shared" si="5"/>
        <v>67.55</v>
      </c>
    </row>
    <row r="65" spans="1:7" ht="15.75">
      <c r="A65" s="3">
        <v>62</v>
      </c>
      <c r="B65" s="1" t="s">
        <v>20</v>
      </c>
      <c r="C65" s="1" t="str">
        <f>"李雯睿"</f>
        <v>李雯睿</v>
      </c>
      <c r="D65" s="1" t="str">
        <f>"20200101001"</f>
        <v>20200101001</v>
      </c>
      <c r="E65" s="1">
        <v>61.9</v>
      </c>
      <c r="F65" s="1">
        <v>72.5</v>
      </c>
      <c r="G65" s="1">
        <f t="shared" si="5"/>
        <v>67.2</v>
      </c>
    </row>
    <row r="66" spans="1:7" ht="15.75">
      <c r="A66" s="3">
        <v>63</v>
      </c>
      <c r="B66" s="1" t="s">
        <v>20</v>
      </c>
      <c r="C66" s="1" t="str">
        <f>"王子星"</f>
        <v>王子星</v>
      </c>
      <c r="D66" s="1" t="str">
        <f>"20200101008"</f>
        <v>20200101008</v>
      </c>
      <c r="E66" s="1">
        <v>60.5</v>
      </c>
      <c r="F66" s="1">
        <v>73</v>
      </c>
      <c r="G66" s="1">
        <f t="shared" ref="G66" si="6">E66*0.5+F66*0.5</f>
        <v>66.75</v>
      </c>
    </row>
    <row r="67" spans="1:7" ht="15.75">
      <c r="A67" s="3">
        <v>64</v>
      </c>
      <c r="B67" s="1" t="s">
        <v>21</v>
      </c>
      <c r="C67" s="1" t="str">
        <f>"赵志浩"</f>
        <v>赵志浩</v>
      </c>
      <c r="D67" s="1" t="str">
        <f>"20200101017"</f>
        <v>20200101017</v>
      </c>
      <c r="E67" s="1">
        <v>69.8</v>
      </c>
      <c r="F67" s="1">
        <v>75.5</v>
      </c>
      <c r="G67" s="1">
        <f t="shared" ref="G67:G95" si="7">E67*0.5+F67*0.5</f>
        <v>72.650000000000006</v>
      </c>
    </row>
    <row r="68" spans="1:7" ht="15.75">
      <c r="A68" s="3">
        <v>65</v>
      </c>
      <c r="B68" s="1" t="s">
        <v>21</v>
      </c>
      <c r="C68" s="1" t="str">
        <f>"环靓"</f>
        <v>环靓</v>
      </c>
      <c r="D68" s="1" t="str">
        <f>"20200101011"</f>
        <v>20200101011</v>
      </c>
      <c r="E68" s="1">
        <v>67.599999999999994</v>
      </c>
      <c r="F68" s="1">
        <v>75</v>
      </c>
      <c r="G68" s="1">
        <f t="shared" si="7"/>
        <v>71.3</v>
      </c>
    </row>
    <row r="69" spans="1:7" ht="15.75">
      <c r="A69" s="3">
        <v>66</v>
      </c>
      <c r="B69" s="1" t="s">
        <v>21</v>
      </c>
      <c r="C69" s="1" t="str">
        <f>"刘畅"</f>
        <v>刘畅</v>
      </c>
      <c r="D69" s="1" t="str">
        <f>"20200101014"</f>
        <v>20200101014</v>
      </c>
      <c r="E69" s="1">
        <v>63.4</v>
      </c>
      <c r="F69" s="1">
        <v>73</v>
      </c>
      <c r="G69" s="1">
        <f t="shared" si="7"/>
        <v>68.2</v>
      </c>
    </row>
    <row r="70" spans="1:7" ht="15.75">
      <c r="A70" s="3">
        <v>67</v>
      </c>
      <c r="B70" s="1" t="s">
        <v>21</v>
      </c>
      <c r="C70" s="1" t="str">
        <f>"闵文苑"</f>
        <v>闵文苑</v>
      </c>
      <c r="D70" s="1" t="str">
        <f>"20200101012"</f>
        <v>20200101012</v>
      </c>
      <c r="E70" s="1">
        <v>62.2</v>
      </c>
      <c r="F70" s="1">
        <v>72</v>
      </c>
      <c r="G70" s="1">
        <f t="shared" si="7"/>
        <v>67.099999999999994</v>
      </c>
    </row>
    <row r="71" spans="1:7" ht="15.75">
      <c r="A71" s="3">
        <v>68</v>
      </c>
      <c r="B71" s="1" t="s">
        <v>21</v>
      </c>
      <c r="C71" s="1" t="str">
        <f>"赵丽雯"</f>
        <v>赵丽雯</v>
      </c>
      <c r="D71" s="1" t="str">
        <f>"20200101020"</f>
        <v>20200101020</v>
      </c>
      <c r="E71" s="1">
        <v>58</v>
      </c>
      <c r="F71" s="1">
        <v>69</v>
      </c>
      <c r="G71" s="1">
        <f t="shared" si="7"/>
        <v>63.5</v>
      </c>
    </row>
    <row r="72" spans="1:7" ht="15.75">
      <c r="A72" s="3">
        <v>69</v>
      </c>
      <c r="B72" s="1" t="s">
        <v>21</v>
      </c>
      <c r="C72" s="1" t="str">
        <f>"吴永婷"</f>
        <v>吴永婷</v>
      </c>
      <c r="D72" s="1" t="str">
        <f>"20200101023"</f>
        <v>20200101023</v>
      </c>
      <c r="E72" s="1">
        <v>51.7</v>
      </c>
      <c r="F72" s="1">
        <v>73</v>
      </c>
      <c r="G72" s="1">
        <f t="shared" si="7"/>
        <v>62.35</v>
      </c>
    </row>
    <row r="73" spans="1:7" ht="15.75">
      <c r="A73" s="3">
        <v>70</v>
      </c>
      <c r="B73" s="1" t="s">
        <v>22</v>
      </c>
      <c r="C73" s="1" t="str">
        <f>"杨国萍"</f>
        <v>杨国萍</v>
      </c>
      <c r="D73" s="1" t="str">
        <f>"20200101917"</f>
        <v>20200101917</v>
      </c>
      <c r="E73" s="1">
        <v>79.3</v>
      </c>
      <c r="F73" s="1">
        <v>72.5</v>
      </c>
      <c r="G73" s="1">
        <f t="shared" si="7"/>
        <v>75.900000000000006</v>
      </c>
    </row>
    <row r="74" spans="1:7" ht="15.75">
      <c r="A74" s="3">
        <v>71</v>
      </c>
      <c r="B74" s="1" t="s">
        <v>22</v>
      </c>
      <c r="C74" s="1" t="str">
        <f>"王宁"</f>
        <v>王宁</v>
      </c>
      <c r="D74" s="1" t="str">
        <f>"20200101910"</f>
        <v>20200101910</v>
      </c>
      <c r="E74" s="1">
        <v>77</v>
      </c>
      <c r="F74" s="1">
        <v>72</v>
      </c>
      <c r="G74" s="1">
        <f t="shared" si="7"/>
        <v>74.5</v>
      </c>
    </row>
    <row r="75" spans="1:7" ht="15.75">
      <c r="A75" s="3">
        <v>72</v>
      </c>
      <c r="B75" s="1" t="s">
        <v>22</v>
      </c>
      <c r="C75" s="1" t="str">
        <f>"轩彤"</f>
        <v>轩彤</v>
      </c>
      <c r="D75" s="1" t="str">
        <f>"20200102016"</f>
        <v>20200102016</v>
      </c>
      <c r="E75" s="1">
        <v>75.8</v>
      </c>
      <c r="F75" s="1">
        <v>72</v>
      </c>
      <c r="G75" s="1">
        <f t="shared" si="7"/>
        <v>73.900000000000006</v>
      </c>
    </row>
    <row r="76" spans="1:7" ht="15.75">
      <c r="A76" s="3">
        <v>73</v>
      </c>
      <c r="B76" s="1" t="s">
        <v>22</v>
      </c>
      <c r="C76" s="1" t="str">
        <f>"刘盼盼"</f>
        <v>刘盼盼</v>
      </c>
      <c r="D76" s="1" t="str">
        <f>"20200101419"</f>
        <v>20200101419</v>
      </c>
      <c r="E76" s="1">
        <v>73.3</v>
      </c>
      <c r="F76" s="1">
        <v>70.5</v>
      </c>
      <c r="G76" s="1">
        <f t="shared" si="7"/>
        <v>71.900000000000006</v>
      </c>
    </row>
    <row r="77" spans="1:7" ht="15.75">
      <c r="A77" s="3">
        <v>74</v>
      </c>
      <c r="B77" s="1" t="s">
        <v>22</v>
      </c>
      <c r="C77" s="1" t="str">
        <f>"张扬"</f>
        <v>张扬</v>
      </c>
      <c r="D77" s="1" t="str">
        <f>"20200101726"</f>
        <v>20200101726</v>
      </c>
      <c r="E77" s="1">
        <v>72.7</v>
      </c>
      <c r="F77" s="1">
        <v>70.5</v>
      </c>
      <c r="G77" s="1">
        <f t="shared" si="7"/>
        <v>71.599999999999994</v>
      </c>
    </row>
    <row r="78" spans="1:7" ht="15.75">
      <c r="A78" s="3">
        <v>75</v>
      </c>
      <c r="B78" s="1" t="s">
        <v>22</v>
      </c>
      <c r="C78" s="1" t="str">
        <f>"陈吉珍"</f>
        <v>陈吉珍</v>
      </c>
      <c r="D78" s="1" t="str">
        <f>"20200101323"</f>
        <v>20200101323</v>
      </c>
      <c r="E78" s="1">
        <v>66.7</v>
      </c>
      <c r="F78" s="1">
        <v>76</v>
      </c>
      <c r="G78" s="1">
        <f t="shared" si="7"/>
        <v>71.349999999999994</v>
      </c>
    </row>
    <row r="79" spans="1:7" ht="15.75">
      <c r="A79" s="3">
        <v>76</v>
      </c>
      <c r="B79" s="1" t="s">
        <v>22</v>
      </c>
      <c r="C79" s="1" t="str">
        <f>"石婧"</f>
        <v>石婧</v>
      </c>
      <c r="D79" s="1" t="str">
        <f>"20200101713"</f>
        <v>20200101713</v>
      </c>
      <c r="E79" s="1">
        <v>69</v>
      </c>
      <c r="F79" s="1">
        <v>72</v>
      </c>
      <c r="G79" s="1">
        <f t="shared" si="7"/>
        <v>70.5</v>
      </c>
    </row>
    <row r="80" spans="1:7" ht="15.75">
      <c r="A80" s="3">
        <v>77</v>
      </c>
      <c r="B80" s="1" t="s">
        <v>22</v>
      </c>
      <c r="C80" s="1" t="str">
        <f>"钟晶"</f>
        <v>钟晶</v>
      </c>
      <c r="D80" s="1" t="str">
        <f>"20200101604"</f>
        <v>20200101604</v>
      </c>
      <c r="E80" s="1">
        <v>71.8</v>
      </c>
      <c r="F80" s="1">
        <v>68.5</v>
      </c>
      <c r="G80" s="1">
        <f t="shared" si="7"/>
        <v>70.150000000000006</v>
      </c>
    </row>
    <row r="81" spans="1:7" ht="15.75">
      <c r="A81" s="3">
        <v>78</v>
      </c>
      <c r="B81" s="1" t="s">
        <v>22</v>
      </c>
      <c r="C81" s="1" t="str">
        <f>"孙妮"</f>
        <v>孙妮</v>
      </c>
      <c r="D81" s="1" t="str">
        <f>"20200101820"</f>
        <v>20200101820</v>
      </c>
      <c r="E81" s="1">
        <v>70.5</v>
      </c>
      <c r="F81" s="1">
        <v>69.5</v>
      </c>
      <c r="G81" s="1">
        <f t="shared" si="7"/>
        <v>70</v>
      </c>
    </row>
    <row r="82" spans="1:7" ht="15.75">
      <c r="A82" s="3">
        <v>79</v>
      </c>
      <c r="B82" s="1" t="s">
        <v>22</v>
      </c>
      <c r="C82" s="1" t="str">
        <f>"江岚"</f>
        <v>江岚</v>
      </c>
      <c r="D82" s="1" t="str">
        <f>"20200101102"</f>
        <v>20200101102</v>
      </c>
      <c r="E82" s="1">
        <v>69.099999999999994</v>
      </c>
      <c r="F82" s="1">
        <v>70.5</v>
      </c>
      <c r="G82" s="1">
        <f t="shared" si="7"/>
        <v>69.8</v>
      </c>
    </row>
    <row r="83" spans="1:7" ht="15.75">
      <c r="A83" s="3">
        <v>80</v>
      </c>
      <c r="B83" s="1" t="s">
        <v>22</v>
      </c>
      <c r="C83" s="1" t="str">
        <f>"赵玮"</f>
        <v>赵玮</v>
      </c>
      <c r="D83" s="1" t="str">
        <f>"20200101723"</f>
        <v>20200101723</v>
      </c>
      <c r="E83" s="1">
        <v>68</v>
      </c>
      <c r="F83" s="1">
        <v>71.5</v>
      </c>
      <c r="G83" s="1">
        <f t="shared" si="7"/>
        <v>69.75</v>
      </c>
    </row>
    <row r="84" spans="1:7" ht="15.75">
      <c r="A84" s="3">
        <v>81</v>
      </c>
      <c r="B84" s="1" t="s">
        <v>22</v>
      </c>
      <c r="C84" s="1" t="str">
        <f>"汪红"</f>
        <v>汪红</v>
      </c>
      <c r="D84" s="1" t="str">
        <f>"20200101420"</f>
        <v>20200101420</v>
      </c>
      <c r="E84" s="1">
        <v>68.8</v>
      </c>
      <c r="F84" s="1">
        <v>70.5</v>
      </c>
      <c r="G84" s="1">
        <f t="shared" si="7"/>
        <v>69.650000000000006</v>
      </c>
    </row>
    <row r="85" spans="1:7" ht="15.75">
      <c r="A85" s="3">
        <v>82</v>
      </c>
      <c r="B85" s="1" t="s">
        <v>22</v>
      </c>
      <c r="C85" s="1" t="str">
        <f>"孙彬"</f>
        <v>孙彬</v>
      </c>
      <c r="D85" s="1" t="str">
        <f>"20200101107"</f>
        <v>20200101107</v>
      </c>
      <c r="E85" s="1">
        <v>68.400000000000006</v>
      </c>
      <c r="F85" s="1">
        <v>70.5</v>
      </c>
      <c r="G85" s="1">
        <f t="shared" si="7"/>
        <v>69.45</v>
      </c>
    </row>
    <row r="86" spans="1:7" ht="15.75">
      <c r="A86" s="3">
        <v>83</v>
      </c>
      <c r="B86" s="1" t="s">
        <v>22</v>
      </c>
      <c r="C86" s="1" t="str">
        <f>"范培晗"</f>
        <v>范培晗</v>
      </c>
      <c r="D86" s="1" t="str">
        <f>"20200102010"</f>
        <v>20200102010</v>
      </c>
      <c r="E86" s="1">
        <v>70.400000000000006</v>
      </c>
      <c r="F86" s="1">
        <v>68.5</v>
      </c>
      <c r="G86" s="1">
        <f t="shared" si="7"/>
        <v>69.45</v>
      </c>
    </row>
    <row r="87" spans="1:7" ht="15.75">
      <c r="A87" s="3">
        <v>84</v>
      </c>
      <c r="B87" s="1" t="s">
        <v>22</v>
      </c>
      <c r="C87" s="1" t="str">
        <f>"张平"</f>
        <v>张平</v>
      </c>
      <c r="D87" s="1" t="str">
        <f>"20200101817"</f>
        <v>20200101817</v>
      </c>
      <c r="E87" s="1">
        <v>66.3</v>
      </c>
      <c r="F87" s="1">
        <v>72.5</v>
      </c>
      <c r="G87" s="1">
        <f t="shared" si="7"/>
        <v>69.400000000000006</v>
      </c>
    </row>
    <row r="88" spans="1:7" ht="15.75">
      <c r="A88" s="3">
        <v>85</v>
      </c>
      <c r="B88" s="1" t="s">
        <v>22</v>
      </c>
      <c r="C88" s="1" t="str">
        <f>"龚传凯"</f>
        <v>龚传凯</v>
      </c>
      <c r="D88" s="1" t="str">
        <f>"20200101814"</f>
        <v>20200101814</v>
      </c>
      <c r="E88" s="1">
        <v>66.099999999999994</v>
      </c>
      <c r="F88" s="1">
        <v>72.5</v>
      </c>
      <c r="G88" s="1">
        <f t="shared" si="7"/>
        <v>69.3</v>
      </c>
    </row>
    <row r="89" spans="1:7" ht="15.75">
      <c r="A89" s="3">
        <v>86</v>
      </c>
      <c r="B89" s="1" t="s">
        <v>22</v>
      </c>
      <c r="C89" s="1" t="str">
        <f>"韦萍"</f>
        <v>韦萍</v>
      </c>
      <c r="D89" s="1" t="str">
        <f>"20200101414"</f>
        <v>20200101414</v>
      </c>
      <c r="E89" s="1">
        <v>64.400000000000006</v>
      </c>
      <c r="F89" s="1">
        <v>74</v>
      </c>
      <c r="G89" s="1">
        <f t="shared" si="7"/>
        <v>69.2</v>
      </c>
    </row>
    <row r="90" spans="1:7" ht="15.75">
      <c r="A90" s="3">
        <v>87</v>
      </c>
      <c r="B90" s="1" t="s">
        <v>22</v>
      </c>
      <c r="C90" s="1" t="str">
        <f>"刘碣"</f>
        <v>刘碣</v>
      </c>
      <c r="D90" s="1" t="str">
        <f>"20200101123"</f>
        <v>20200101123</v>
      </c>
      <c r="E90" s="1">
        <v>63.1</v>
      </c>
      <c r="F90" s="1">
        <v>75</v>
      </c>
      <c r="G90" s="1">
        <f t="shared" si="7"/>
        <v>69.05</v>
      </c>
    </row>
    <row r="91" spans="1:7" ht="15.75">
      <c r="A91" s="3">
        <v>88</v>
      </c>
      <c r="B91" s="1" t="s">
        <v>22</v>
      </c>
      <c r="C91" s="1" t="str">
        <f>"黄鹏"</f>
        <v>黄鹏</v>
      </c>
      <c r="D91" s="1" t="str">
        <f>"20200101330"</f>
        <v>20200101330</v>
      </c>
      <c r="E91" s="1">
        <v>64.099999999999994</v>
      </c>
      <c r="F91" s="1">
        <v>74</v>
      </c>
      <c r="G91" s="1">
        <f t="shared" si="7"/>
        <v>69.05</v>
      </c>
    </row>
    <row r="92" spans="1:7" ht="15.75">
      <c r="A92" s="3">
        <v>89</v>
      </c>
      <c r="B92" s="1" t="s">
        <v>22</v>
      </c>
      <c r="C92" s="1" t="str">
        <f>"尹华平"</f>
        <v>尹华平</v>
      </c>
      <c r="D92" s="1" t="str">
        <f>"20200101115"</f>
        <v>20200101115</v>
      </c>
      <c r="E92" s="1">
        <v>67.099999999999994</v>
      </c>
      <c r="F92" s="1">
        <v>70.5</v>
      </c>
      <c r="G92" s="1">
        <f t="shared" si="7"/>
        <v>68.8</v>
      </c>
    </row>
    <row r="93" spans="1:7" ht="15.75">
      <c r="A93" s="3">
        <v>90</v>
      </c>
      <c r="B93" s="1" t="s">
        <v>22</v>
      </c>
      <c r="C93" s="1" t="str">
        <f>"许静"</f>
        <v>许静</v>
      </c>
      <c r="D93" s="1" t="str">
        <f>"20200102017"</f>
        <v>20200102017</v>
      </c>
      <c r="E93" s="1">
        <v>66.2</v>
      </c>
      <c r="F93" s="1">
        <v>71</v>
      </c>
      <c r="G93" s="1">
        <f t="shared" si="7"/>
        <v>68.599999999999994</v>
      </c>
    </row>
    <row r="94" spans="1:7" ht="15.75">
      <c r="A94" s="3">
        <v>91</v>
      </c>
      <c r="B94" s="1" t="s">
        <v>22</v>
      </c>
      <c r="C94" s="1" t="str">
        <f>"韦杰"</f>
        <v>韦杰</v>
      </c>
      <c r="D94" s="1" t="str">
        <f>"20200101611"</f>
        <v>20200101611</v>
      </c>
      <c r="E94" s="1">
        <v>65.599999999999994</v>
      </c>
      <c r="F94" s="1">
        <v>71.5</v>
      </c>
      <c r="G94" s="1">
        <f t="shared" si="7"/>
        <v>68.55</v>
      </c>
    </row>
    <row r="95" spans="1:7" ht="15.75">
      <c r="A95" s="3">
        <v>92</v>
      </c>
      <c r="B95" s="1" t="s">
        <v>22</v>
      </c>
      <c r="C95" s="1" t="str">
        <f>"王晓兵"</f>
        <v>王晓兵</v>
      </c>
      <c r="D95" s="1" t="str">
        <f>"20200102009"</f>
        <v>20200102009</v>
      </c>
      <c r="E95" s="1">
        <v>66.400000000000006</v>
      </c>
      <c r="F95" s="1">
        <v>70.5</v>
      </c>
      <c r="G95" s="1">
        <f t="shared" si="7"/>
        <v>68.45</v>
      </c>
    </row>
    <row r="96" spans="1:7" ht="15.75">
      <c r="A96" s="3">
        <v>93</v>
      </c>
      <c r="B96" s="1" t="s">
        <v>22</v>
      </c>
      <c r="C96" s="1" t="str">
        <f>"杜媛媛"</f>
        <v>杜媛媛</v>
      </c>
      <c r="D96" s="1" t="str">
        <f>"20200101114"</f>
        <v>20200101114</v>
      </c>
      <c r="E96" s="1">
        <v>60.8</v>
      </c>
      <c r="F96" s="1">
        <v>76</v>
      </c>
      <c r="G96" s="1">
        <f t="shared" ref="G96" si="8">E96*0.5+F96*0.5</f>
        <v>68.400000000000006</v>
      </c>
    </row>
    <row r="97" spans="1:7" ht="15.75">
      <c r="A97" s="3">
        <v>94</v>
      </c>
      <c r="B97" s="1" t="s">
        <v>23</v>
      </c>
      <c r="C97" s="1" t="str">
        <f>"石伟伟"</f>
        <v>石伟伟</v>
      </c>
      <c r="D97" s="1" t="str">
        <f>"20200102104"</f>
        <v>20200102104</v>
      </c>
      <c r="E97" s="1">
        <v>68.7</v>
      </c>
      <c r="F97" s="1">
        <v>72</v>
      </c>
      <c r="G97" s="1">
        <f t="shared" ref="G97:G105" si="9">E97*0.5+F97*0.5</f>
        <v>70.349999999999994</v>
      </c>
    </row>
    <row r="98" spans="1:7" ht="15.75">
      <c r="A98" s="3">
        <v>95</v>
      </c>
      <c r="B98" s="1" t="s">
        <v>23</v>
      </c>
      <c r="C98" s="1" t="str">
        <f>"胡翔海"</f>
        <v>胡翔海</v>
      </c>
      <c r="D98" s="1" t="str">
        <f>"20200102026"</f>
        <v>20200102026</v>
      </c>
      <c r="E98" s="1">
        <v>66.5</v>
      </c>
      <c r="F98" s="1">
        <v>73</v>
      </c>
      <c r="G98" s="1">
        <f t="shared" si="9"/>
        <v>69.75</v>
      </c>
    </row>
    <row r="99" spans="1:7" ht="15.75">
      <c r="A99" s="3">
        <v>96</v>
      </c>
      <c r="B99" s="1" t="s">
        <v>23</v>
      </c>
      <c r="C99" s="1" t="str">
        <f>"张亚"</f>
        <v>张亚</v>
      </c>
      <c r="D99" s="1" t="str">
        <f>"20200102105"</f>
        <v>20200102105</v>
      </c>
      <c r="E99" s="1">
        <v>57.7</v>
      </c>
      <c r="F99" s="1">
        <v>69</v>
      </c>
      <c r="G99" s="1">
        <f t="shared" si="9"/>
        <v>63.35</v>
      </c>
    </row>
    <row r="100" spans="1:7" ht="15.75">
      <c r="A100" s="3">
        <v>97</v>
      </c>
      <c r="B100" s="1" t="s">
        <v>23</v>
      </c>
      <c r="C100" s="1" t="str">
        <f>"胡敏"</f>
        <v>胡敏</v>
      </c>
      <c r="D100" s="1" t="str">
        <f>"20200102024"</f>
        <v>20200102024</v>
      </c>
      <c r="E100" s="1">
        <v>45.8</v>
      </c>
      <c r="F100" s="1">
        <v>71</v>
      </c>
      <c r="G100" s="1">
        <f t="shared" si="9"/>
        <v>58.4</v>
      </c>
    </row>
    <row r="101" spans="1:7" ht="15.75">
      <c r="A101" s="3">
        <v>98</v>
      </c>
      <c r="B101" s="1" t="s">
        <v>23</v>
      </c>
      <c r="C101" s="1" t="str">
        <f>"江玥"</f>
        <v>江玥</v>
      </c>
      <c r="D101" s="1" t="str">
        <f>"20200102023"</f>
        <v>20200102023</v>
      </c>
      <c r="E101" s="1">
        <v>51.2</v>
      </c>
      <c r="F101" s="1">
        <v>65</v>
      </c>
      <c r="G101" s="1">
        <f t="shared" si="9"/>
        <v>58.1</v>
      </c>
    </row>
    <row r="102" spans="1:7" ht="15.75">
      <c r="A102" s="3">
        <v>99</v>
      </c>
      <c r="B102" s="1" t="s">
        <v>23</v>
      </c>
      <c r="C102" s="1" t="str">
        <f>"张文捷"</f>
        <v>张文捷</v>
      </c>
      <c r="D102" s="1" t="str">
        <f>"20200102025"</f>
        <v>20200102025</v>
      </c>
      <c r="E102" s="1">
        <v>44.9</v>
      </c>
      <c r="F102" s="1">
        <v>70.5</v>
      </c>
      <c r="G102" s="1">
        <f t="shared" ref="G102" si="10">E102*0.5+F102*0.5</f>
        <v>57.7</v>
      </c>
    </row>
    <row r="103" spans="1:7" ht="15.75">
      <c r="A103" s="3">
        <v>100</v>
      </c>
      <c r="B103" s="1" t="s">
        <v>24</v>
      </c>
      <c r="C103" s="1" t="str">
        <f>"王汗"</f>
        <v>王汗</v>
      </c>
      <c r="D103" s="1" t="str">
        <f>"20200102108"</f>
        <v>20200102108</v>
      </c>
      <c r="E103" s="1">
        <v>69.7</v>
      </c>
      <c r="F103" s="1">
        <v>71</v>
      </c>
      <c r="G103" s="1">
        <f t="shared" si="9"/>
        <v>70.349999999999994</v>
      </c>
    </row>
    <row r="104" spans="1:7" ht="15.75">
      <c r="A104" s="3">
        <v>101</v>
      </c>
      <c r="B104" s="1" t="s">
        <v>24</v>
      </c>
      <c r="C104" s="1" t="str">
        <f>"高茜子"</f>
        <v>高茜子</v>
      </c>
      <c r="D104" s="1" t="str">
        <f>"20200102107"</f>
        <v>20200102107</v>
      </c>
      <c r="E104" s="1">
        <v>63</v>
      </c>
      <c r="F104" s="1">
        <v>75.5</v>
      </c>
      <c r="G104" s="1">
        <f t="shared" si="9"/>
        <v>69.25</v>
      </c>
    </row>
    <row r="105" spans="1:7" ht="15.75">
      <c r="A105" s="3">
        <v>102</v>
      </c>
      <c r="B105" s="1" t="s">
        <v>24</v>
      </c>
      <c r="C105" s="1" t="str">
        <f>"邹静怡"</f>
        <v>邹静怡</v>
      </c>
      <c r="D105" s="1" t="str">
        <f>"20200102115"</f>
        <v>20200102115</v>
      </c>
      <c r="E105" s="1">
        <v>65.5</v>
      </c>
      <c r="F105" s="1">
        <v>70</v>
      </c>
      <c r="G105" s="1">
        <f t="shared" si="9"/>
        <v>67.75</v>
      </c>
    </row>
    <row r="106" spans="1:7" ht="15.75">
      <c r="A106" s="3">
        <v>103</v>
      </c>
      <c r="B106" s="1" t="s">
        <v>25</v>
      </c>
      <c r="C106" s="1" t="str">
        <f>"完红燕"</f>
        <v>完红燕</v>
      </c>
      <c r="D106" s="1" t="str">
        <f>"20200102117"</f>
        <v>20200102117</v>
      </c>
      <c r="E106" s="1">
        <v>48.6</v>
      </c>
      <c r="F106" s="1">
        <v>67</v>
      </c>
      <c r="G106" s="1">
        <f t="shared" ref="G106:G107" si="11">E106*0.5+F106*0.5</f>
        <v>57.8</v>
      </c>
    </row>
    <row r="107" spans="1:7" ht="15.75">
      <c r="A107" s="3">
        <v>104</v>
      </c>
      <c r="B107" s="1" t="s">
        <v>26</v>
      </c>
      <c r="C107" s="1" t="str">
        <f>"孙瑞"</f>
        <v>孙瑞</v>
      </c>
      <c r="D107" s="1" t="str">
        <f>"20200102120"</f>
        <v>20200102120</v>
      </c>
      <c r="E107" s="1">
        <v>55.4</v>
      </c>
      <c r="F107" s="1">
        <v>70</v>
      </c>
      <c r="G107" s="1">
        <f t="shared" si="11"/>
        <v>62.7</v>
      </c>
    </row>
    <row r="108" spans="1:7" ht="15.75">
      <c r="A108" s="3">
        <v>105</v>
      </c>
      <c r="B108" s="1" t="s">
        <v>27</v>
      </c>
      <c r="C108" s="1" t="str">
        <f>"钱冰儿"</f>
        <v>钱冰儿</v>
      </c>
      <c r="D108" s="1" t="str">
        <f>"20200102125"</f>
        <v>20200102125</v>
      </c>
      <c r="E108" s="1">
        <v>58.9</v>
      </c>
      <c r="F108" s="1">
        <v>74.5</v>
      </c>
      <c r="G108" s="1">
        <f t="shared" ref="G108:G115" si="12">E108*0.5+F108*0.5</f>
        <v>66.7</v>
      </c>
    </row>
    <row r="109" spans="1:7" ht="15.75">
      <c r="A109" s="3">
        <v>106</v>
      </c>
      <c r="B109" s="1" t="s">
        <v>27</v>
      </c>
      <c r="C109" s="1" t="str">
        <f>"肖瑾"</f>
        <v>肖瑾</v>
      </c>
      <c r="D109" s="1" t="str">
        <f>"20200102124"</f>
        <v>20200102124</v>
      </c>
      <c r="E109" s="1">
        <v>46.2</v>
      </c>
      <c r="F109" s="1">
        <v>69.5</v>
      </c>
      <c r="G109" s="1">
        <f t="shared" si="12"/>
        <v>57.85</v>
      </c>
    </row>
    <row r="110" spans="1:7" ht="15.75">
      <c r="A110" s="3">
        <v>107</v>
      </c>
      <c r="B110" s="1" t="s">
        <v>28</v>
      </c>
      <c r="C110" s="1" t="str">
        <f>"蒋羽婕"</f>
        <v>蒋羽婕</v>
      </c>
      <c r="D110" s="1" t="str">
        <f>"20200102201"</f>
        <v>20200102201</v>
      </c>
      <c r="E110" s="1">
        <v>61.4</v>
      </c>
      <c r="F110" s="1">
        <v>73</v>
      </c>
      <c r="G110" s="1">
        <f t="shared" si="12"/>
        <v>67.2</v>
      </c>
    </row>
    <row r="111" spans="1:7" ht="15.75">
      <c r="A111" s="3">
        <v>108</v>
      </c>
      <c r="B111" s="1" t="s">
        <v>28</v>
      </c>
      <c r="C111" s="1" t="str">
        <f>"汤琳"</f>
        <v>汤琳</v>
      </c>
      <c r="D111" s="1" t="str">
        <f>"20200102130"</f>
        <v>20200102130</v>
      </c>
      <c r="E111" s="1">
        <v>61.1</v>
      </c>
      <c r="F111" s="1">
        <v>73</v>
      </c>
      <c r="G111" s="1">
        <f t="shared" si="12"/>
        <v>67.05</v>
      </c>
    </row>
    <row r="112" spans="1:7" ht="15.75">
      <c r="A112" s="3">
        <v>109</v>
      </c>
      <c r="B112" s="1" t="s">
        <v>28</v>
      </c>
      <c r="C112" s="1" t="str">
        <f>"柳新月"</f>
        <v>柳新月</v>
      </c>
      <c r="D112" s="1" t="str">
        <f>"20200102204"</f>
        <v>20200102204</v>
      </c>
      <c r="E112" s="1">
        <v>60.2</v>
      </c>
      <c r="F112" s="1">
        <v>73.5</v>
      </c>
      <c r="G112" s="1">
        <f t="shared" si="12"/>
        <v>66.849999999999994</v>
      </c>
    </row>
    <row r="113" spans="1:7" ht="15.75">
      <c r="A113" s="3">
        <v>110</v>
      </c>
      <c r="B113" s="1" t="s">
        <v>28</v>
      </c>
      <c r="C113" s="1" t="str">
        <f>"倪瑾"</f>
        <v>倪瑾</v>
      </c>
      <c r="D113" s="1" t="str">
        <f>"20200102203"</f>
        <v>20200102203</v>
      </c>
      <c r="E113" s="1">
        <v>63</v>
      </c>
      <c r="F113" s="1">
        <v>68.5</v>
      </c>
      <c r="G113" s="1">
        <f t="shared" si="12"/>
        <v>65.75</v>
      </c>
    </row>
    <row r="114" spans="1:7" ht="15.75">
      <c r="A114" s="3">
        <v>111</v>
      </c>
      <c r="B114" s="1" t="s">
        <v>28</v>
      </c>
      <c r="C114" s="1" t="str">
        <f>"方舒婷"</f>
        <v>方舒婷</v>
      </c>
      <c r="D114" s="1" t="str">
        <f>"20200102128"</f>
        <v>20200102128</v>
      </c>
      <c r="E114" s="1">
        <v>55.9</v>
      </c>
      <c r="F114" s="1">
        <v>72</v>
      </c>
      <c r="G114" s="1">
        <f t="shared" si="12"/>
        <v>63.95</v>
      </c>
    </row>
    <row r="115" spans="1:7" ht="15.75">
      <c r="A115" s="3">
        <v>112</v>
      </c>
      <c r="B115" s="1" t="s">
        <v>28</v>
      </c>
      <c r="C115" s="1" t="str">
        <f>"张群"</f>
        <v>张群</v>
      </c>
      <c r="D115" s="1" t="str">
        <f>"20200102127"</f>
        <v>20200102127</v>
      </c>
      <c r="E115" s="1">
        <v>55.8</v>
      </c>
      <c r="F115" s="1">
        <v>70.5</v>
      </c>
      <c r="G115" s="1">
        <f t="shared" si="12"/>
        <v>63.15</v>
      </c>
    </row>
    <row r="116" spans="1:7" ht="15.75">
      <c r="A116" s="3">
        <v>113</v>
      </c>
      <c r="B116" s="1" t="s">
        <v>29</v>
      </c>
      <c r="C116" s="1" t="str">
        <f>"罗业敏"</f>
        <v>罗业敏</v>
      </c>
      <c r="D116" s="1" t="str">
        <f>"20200102207"</f>
        <v>20200102207</v>
      </c>
      <c r="E116" s="1">
        <v>57.7</v>
      </c>
      <c r="F116" s="1">
        <v>68</v>
      </c>
      <c r="G116" s="1">
        <f t="shared" ref="G116" si="13">E116*0.5+F116*0.5</f>
        <v>62.85</v>
      </c>
    </row>
    <row r="117" spans="1:7" ht="15.75">
      <c r="A117" s="3">
        <v>114</v>
      </c>
      <c r="B117" s="1" t="s">
        <v>30</v>
      </c>
      <c r="C117" s="1" t="str">
        <f>"郭燕"</f>
        <v>郭燕</v>
      </c>
      <c r="D117" s="1" t="str">
        <f>"20200102212"</f>
        <v>20200102212</v>
      </c>
      <c r="E117" s="1">
        <v>73.400000000000006</v>
      </c>
      <c r="F117" s="1">
        <v>71.5</v>
      </c>
      <c r="G117" s="1">
        <f>E117*0.5+F117*0.5</f>
        <v>72.45</v>
      </c>
    </row>
    <row r="118" spans="1:7" ht="15.75">
      <c r="A118" s="3">
        <v>115</v>
      </c>
      <c r="B118" s="1" t="s">
        <v>31</v>
      </c>
      <c r="C118" s="1" t="str">
        <f>"侯昌洁"</f>
        <v>侯昌洁</v>
      </c>
      <c r="D118" s="1" t="str">
        <f>"20200102211"</f>
        <v>20200102211</v>
      </c>
      <c r="E118" s="1">
        <v>56.8</v>
      </c>
      <c r="F118" s="1">
        <v>66</v>
      </c>
      <c r="G118" s="1">
        <f>E118*0.5+F118*0.5</f>
        <v>61.4</v>
      </c>
    </row>
    <row r="119" spans="1:7" ht="15.75">
      <c r="A119" s="3">
        <v>116</v>
      </c>
      <c r="B119" s="1" t="s">
        <v>32</v>
      </c>
      <c r="C119" s="1" t="str">
        <f>"朱艳"</f>
        <v>朱艳</v>
      </c>
      <c r="D119" s="1" t="str">
        <f>"20200102227"</f>
        <v>20200102227</v>
      </c>
      <c r="E119" s="1">
        <v>66.8</v>
      </c>
      <c r="F119" s="1">
        <v>72.5</v>
      </c>
      <c r="G119" s="1">
        <f t="shared" ref="G119:G124" si="14">E119*0.5+F119*0.5</f>
        <v>69.650000000000006</v>
      </c>
    </row>
    <row r="120" spans="1:7" ht="15.75">
      <c r="A120" s="3">
        <v>117</v>
      </c>
      <c r="B120" s="1" t="s">
        <v>32</v>
      </c>
      <c r="C120" s="1" t="str">
        <f>"陈维丽"</f>
        <v>陈维丽</v>
      </c>
      <c r="D120" s="1" t="str">
        <f>"20200102225"</f>
        <v>20200102225</v>
      </c>
      <c r="E120" s="1">
        <v>64.599999999999994</v>
      </c>
      <c r="F120" s="1">
        <v>69</v>
      </c>
      <c r="G120" s="1">
        <f t="shared" si="14"/>
        <v>66.8</v>
      </c>
    </row>
    <row r="121" spans="1:7" ht="15.75">
      <c r="A121" s="3">
        <v>118</v>
      </c>
      <c r="B121" s="1" t="s">
        <v>32</v>
      </c>
      <c r="C121" s="1" t="str">
        <f>"陆东旭"</f>
        <v>陆东旭</v>
      </c>
      <c r="D121" s="1" t="str">
        <f>"20200102326"</f>
        <v>20200102326</v>
      </c>
      <c r="E121" s="1">
        <v>61.7</v>
      </c>
      <c r="F121" s="1">
        <v>71.5</v>
      </c>
      <c r="G121" s="1">
        <f t="shared" si="14"/>
        <v>66.599999999999994</v>
      </c>
    </row>
    <row r="122" spans="1:7" ht="15.75">
      <c r="A122" s="3">
        <v>119</v>
      </c>
      <c r="B122" s="1" t="s">
        <v>32</v>
      </c>
      <c r="C122" s="1" t="str">
        <f>"章凤平"</f>
        <v>章凤平</v>
      </c>
      <c r="D122" s="1" t="str">
        <f>"20200102406"</f>
        <v>20200102406</v>
      </c>
      <c r="E122" s="1">
        <v>61.1</v>
      </c>
      <c r="F122" s="1">
        <v>70.5</v>
      </c>
      <c r="G122" s="1">
        <f t="shared" si="14"/>
        <v>65.8</v>
      </c>
    </row>
    <row r="123" spans="1:7" ht="15.75">
      <c r="A123" s="3">
        <v>120</v>
      </c>
      <c r="B123" s="1" t="s">
        <v>32</v>
      </c>
      <c r="C123" s="1" t="str">
        <f>"任青云"</f>
        <v>任青云</v>
      </c>
      <c r="D123" s="1" t="str">
        <f>"20200102316"</f>
        <v>20200102316</v>
      </c>
      <c r="E123" s="1">
        <v>63</v>
      </c>
      <c r="F123" s="1">
        <v>67</v>
      </c>
      <c r="G123" s="1">
        <f t="shared" si="14"/>
        <v>65</v>
      </c>
    </row>
    <row r="124" spans="1:7" ht="15.75">
      <c r="A124" s="3">
        <v>121</v>
      </c>
      <c r="B124" s="1" t="s">
        <v>32</v>
      </c>
      <c r="C124" s="1" t="str">
        <f>"盛晓雨"</f>
        <v>盛晓雨</v>
      </c>
      <c r="D124" s="1" t="str">
        <f>"20200102305"</f>
        <v>20200102305</v>
      </c>
      <c r="E124" s="1">
        <v>57.6</v>
      </c>
      <c r="F124" s="1">
        <v>70</v>
      </c>
      <c r="G124" s="1">
        <f t="shared" si="14"/>
        <v>63.8</v>
      </c>
    </row>
    <row r="125" spans="1:7" ht="15.75">
      <c r="A125" s="3">
        <v>122</v>
      </c>
      <c r="B125" s="1" t="s">
        <v>33</v>
      </c>
      <c r="C125" s="1" t="str">
        <f>"王珊珊"</f>
        <v>王珊珊</v>
      </c>
      <c r="D125" s="1" t="str">
        <f>"20200102506"</f>
        <v>20200102506</v>
      </c>
      <c r="E125" s="1">
        <v>70.400000000000006</v>
      </c>
      <c r="F125" s="1">
        <v>74</v>
      </c>
      <c r="G125" s="1">
        <f t="shared" ref="G125:G154" si="15">E125*0.5+F125*0.5</f>
        <v>72.2</v>
      </c>
    </row>
    <row r="126" spans="1:7" ht="15.75">
      <c r="A126" s="3">
        <v>123</v>
      </c>
      <c r="B126" s="1" t="s">
        <v>33</v>
      </c>
      <c r="C126" s="1" t="str">
        <f>"胡安吉"</f>
        <v>胡安吉</v>
      </c>
      <c r="D126" s="1" t="str">
        <f>"20200102421"</f>
        <v>20200102421</v>
      </c>
      <c r="E126" s="1">
        <v>70.099999999999994</v>
      </c>
      <c r="F126" s="1">
        <v>73</v>
      </c>
      <c r="G126" s="1">
        <f t="shared" si="15"/>
        <v>71.55</v>
      </c>
    </row>
    <row r="127" spans="1:7" ht="15.75">
      <c r="A127" s="3">
        <v>124</v>
      </c>
      <c r="B127" s="1" t="s">
        <v>33</v>
      </c>
      <c r="C127" s="1" t="str">
        <f>"张鸽"</f>
        <v>张鸽</v>
      </c>
      <c r="D127" s="1" t="str">
        <f>"20200102423"</f>
        <v>20200102423</v>
      </c>
      <c r="E127" s="1">
        <v>58.8</v>
      </c>
      <c r="F127" s="1">
        <v>76.5</v>
      </c>
      <c r="G127" s="1">
        <f t="shared" ref="G127" si="16">E127*0.5+F127*0.5</f>
        <v>67.650000000000006</v>
      </c>
    </row>
    <row r="128" spans="1:7" ht="15.75">
      <c r="A128" s="3">
        <v>125</v>
      </c>
      <c r="B128" s="1" t="s">
        <v>34</v>
      </c>
      <c r="C128" s="1" t="str">
        <f>"马孟君"</f>
        <v>马孟君</v>
      </c>
      <c r="D128" s="1" t="str">
        <f>"20200102511"</f>
        <v>20200102511</v>
      </c>
      <c r="E128" s="1">
        <v>60</v>
      </c>
      <c r="F128" s="1">
        <v>72.5</v>
      </c>
      <c r="G128" s="1">
        <f t="shared" si="15"/>
        <v>66.25</v>
      </c>
    </row>
    <row r="129" spans="1:7" ht="15.75">
      <c r="A129" s="3">
        <v>126</v>
      </c>
      <c r="B129" s="1" t="s">
        <v>34</v>
      </c>
      <c r="C129" s="1" t="str">
        <f>"顾慧珏"</f>
        <v>顾慧珏</v>
      </c>
      <c r="D129" s="1" t="str">
        <f>"20200102509"</f>
        <v>20200102509</v>
      </c>
      <c r="E129" s="1">
        <v>57.5</v>
      </c>
      <c r="F129" s="1">
        <v>71.5</v>
      </c>
      <c r="G129" s="1">
        <f t="shared" si="15"/>
        <v>64.5</v>
      </c>
    </row>
    <row r="130" spans="1:7" ht="15.75">
      <c r="A130" s="3">
        <v>127</v>
      </c>
      <c r="B130" s="1" t="s">
        <v>34</v>
      </c>
      <c r="C130" s="1" t="str">
        <f>"徐佳伟"</f>
        <v>徐佳伟</v>
      </c>
      <c r="D130" s="1" t="str">
        <f>"20200102510"</f>
        <v>20200102510</v>
      </c>
      <c r="E130" s="1">
        <v>57</v>
      </c>
      <c r="F130" s="1">
        <v>70</v>
      </c>
      <c r="G130" s="1">
        <f t="shared" si="15"/>
        <v>63.5</v>
      </c>
    </row>
    <row r="131" spans="1:7" ht="15.75">
      <c r="A131" s="3">
        <v>128</v>
      </c>
      <c r="B131" s="1" t="s">
        <v>35</v>
      </c>
      <c r="C131" s="1" t="str">
        <f>"卫雪儿"</f>
        <v>卫雪儿</v>
      </c>
      <c r="D131" s="1" t="str">
        <f>"20200102513"</f>
        <v>20200102513</v>
      </c>
      <c r="E131" s="1">
        <v>62.9</v>
      </c>
      <c r="F131" s="1">
        <v>73</v>
      </c>
      <c r="G131" s="1">
        <f t="shared" si="15"/>
        <v>67.95</v>
      </c>
    </row>
    <row r="132" spans="1:7" ht="15.75">
      <c r="A132" s="3">
        <v>129</v>
      </c>
      <c r="B132" s="1" t="s">
        <v>35</v>
      </c>
      <c r="C132" s="1" t="str">
        <f>"吴姗姗"</f>
        <v>吴姗姗</v>
      </c>
      <c r="D132" s="1" t="str">
        <f>"20200102516"</f>
        <v>20200102516</v>
      </c>
      <c r="E132" s="1">
        <v>58.8</v>
      </c>
      <c r="F132" s="1">
        <v>72</v>
      </c>
      <c r="G132" s="1">
        <f t="shared" si="15"/>
        <v>65.400000000000006</v>
      </c>
    </row>
    <row r="133" spans="1:7" ht="15.75">
      <c r="A133" s="3">
        <v>130</v>
      </c>
      <c r="B133" s="1" t="s">
        <v>35</v>
      </c>
      <c r="C133" s="1" t="str">
        <f>"陈娟"</f>
        <v>陈娟</v>
      </c>
      <c r="D133" s="1" t="str">
        <f>"20200102512"</f>
        <v>20200102512</v>
      </c>
      <c r="E133" s="1">
        <v>53.8</v>
      </c>
      <c r="F133" s="1">
        <v>70.5</v>
      </c>
      <c r="G133" s="1">
        <f>E133*0.5+F133*0.5</f>
        <v>62.15</v>
      </c>
    </row>
    <row r="134" spans="1:7" ht="15.75">
      <c r="A134" s="3">
        <v>131</v>
      </c>
      <c r="B134" s="1" t="s">
        <v>36</v>
      </c>
      <c r="C134" s="1" t="str">
        <f>"孟志远"</f>
        <v>孟志远</v>
      </c>
      <c r="D134" s="1" t="str">
        <f>"20200102517"</f>
        <v>20200102517</v>
      </c>
      <c r="E134" s="1">
        <v>68.8</v>
      </c>
      <c r="F134" s="1">
        <v>74</v>
      </c>
      <c r="G134" s="1">
        <f t="shared" si="15"/>
        <v>71.400000000000006</v>
      </c>
    </row>
    <row r="135" spans="1:7" ht="15.75">
      <c r="A135" s="3">
        <v>132</v>
      </c>
      <c r="B135" s="1" t="s">
        <v>36</v>
      </c>
      <c r="C135" s="1" t="str">
        <f>"赵莹"</f>
        <v>赵莹</v>
      </c>
      <c r="D135" s="1" t="str">
        <f>"20200102519"</f>
        <v>20200102519</v>
      </c>
      <c r="E135" s="1">
        <v>73.3</v>
      </c>
      <c r="F135" s="1">
        <v>68</v>
      </c>
      <c r="G135" s="1">
        <f t="shared" si="15"/>
        <v>70.650000000000006</v>
      </c>
    </row>
    <row r="136" spans="1:7" ht="15.75">
      <c r="A136" s="3">
        <v>133</v>
      </c>
      <c r="B136" s="1" t="s">
        <v>36</v>
      </c>
      <c r="C136" s="1" t="str">
        <f>"郑义然"</f>
        <v>郑义然</v>
      </c>
      <c r="D136" s="1" t="str">
        <f>"20200102520"</f>
        <v>20200102520</v>
      </c>
      <c r="E136" s="1">
        <v>73.2</v>
      </c>
      <c r="F136" s="1">
        <v>65</v>
      </c>
      <c r="G136" s="1">
        <f t="shared" si="15"/>
        <v>69.099999999999994</v>
      </c>
    </row>
    <row r="137" spans="1:7" ht="18" customHeight="1">
      <c r="A137" s="3">
        <v>134</v>
      </c>
      <c r="B137" s="1" t="s">
        <v>37</v>
      </c>
      <c r="C137" s="1" t="str">
        <f>"武茜"</f>
        <v>武茜</v>
      </c>
      <c r="D137" s="1" t="str">
        <f>"20200102522"</f>
        <v>20200102522</v>
      </c>
      <c r="E137" s="1">
        <v>78.900000000000006</v>
      </c>
      <c r="F137" s="1">
        <v>74.5</v>
      </c>
      <c r="G137" s="1">
        <f t="shared" si="15"/>
        <v>76.7</v>
      </c>
    </row>
    <row r="138" spans="1:7" ht="18" customHeight="1">
      <c r="A138" s="3">
        <v>135</v>
      </c>
      <c r="B138" s="1" t="s">
        <v>37</v>
      </c>
      <c r="C138" s="1" t="str">
        <f>"彭倩圆"</f>
        <v>彭倩圆</v>
      </c>
      <c r="D138" s="1" t="str">
        <f>"20200102528"</f>
        <v>20200102528</v>
      </c>
      <c r="E138" s="1">
        <v>63.6</v>
      </c>
      <c r="F138" s="1">
        <v>76</v>
      </c>
      <c r="G138" s="1">
        <f t="shared" si="15"/>
        <v>69.8</v>
      </c>
    </row>
    <row r="139" spans="1:7" ht="18" customHeight="1">
      <c r="A139" s="3">
        <v>136</v>
      </c>
      <c r="B139" s="1" t="s">
        <v>37</v>
      </c>
      <c r="C139" s="1" t="str">
        <f>"冯莉君"</f>
        <v>冯莉君</v>
      </c>
      <c r="D139" s="1" t="str">
        <f>"20200102529"</f>
        <v>20200102529</v>
      </c>
      <c r="E139" s="1">
        <v>68.400000000000006</v>
      </c>
      <c r="F139" s="1">
        <v>70</v>
      </c>
      <c r="G139" s="1">
        <f t="shared" si="15"/>
        <v>69.2</v>
      </c>
    </row>
    <row r="140" spans="1:7" ht="15.75">
      <c r="A140" s="3">
        <v>137</v>
      </c>
      <c r="B140" s="1" t="s">
        <v>38</v>
      </c>
      <c r="C140" s="1" t="str">
        <f>"武敬敬"</f>
        <v>武敬敬</v>
      </c>
      <c r="D140" s="1" t="str">
        <f>"20200102603"</f>
        <v>20200102603</v>
      </c>
      <c r="E140" s="1">
        <v>74.099999999999994</v>
      </c>
      <c r="F140" s="1">
        <v>70.5</v>
      </c>
      <c r="G140" s="1">
        <f t="shared" si="15"/>
        <v>72.3</v>
      </c>
    </row>
    <row r="141" spans="1:7" ht="15.75">
      <c r="A141" s="3">
        <v>138</v>
      </c>
      <c r="B141" s="1" t="s">
        <v>38</v>
      </c>
      <c r="C141" s="1" t="str">
        <f>"王晓露"</f>
        <v>王晓露</v>
      </c>
      <c r="D141" s="1" t="str">
        <f>"20200102607"</f>
        <v>20200102607</v>
      </c>
      <c r="E141" s="1">
        <v>64.5</v>
      </c>
      <c r="F141" s="1">
        <v>72</v>
      </c>
      <c r="G141" s="1">
        <f t="shared" si="15"/>
        <v>68.25</v>
      </c>
    </row>
    <row r="142" spans="1:7" ht="15.75">
      <c r="A142" s="3">
        <v>139</v>
      </c>
      <c r="B142" s="1" t="s">
        <v>38</v>
      </c>
      <c r="C142" s="1" t="str">
        <f>"李宁"</f>
        <v>李宁</v>
      </c>
      <c r="D142" s="1" t="str">
        <f>"20200102604"</f>
        <v>20200102604</v>
      </c>
      <c r="E142" s="1">
        <v>56.3</v>
      </c>
      <c r="F142" s="1">
        <v>69.5</v>
      </c>
      <c r="G142" s="1">
        <f t="shared" ref="G142" si="17">E142*0.5+F142*0.5</f>
        <v>62.9</v>
      </c>
    </row>
    <row r="143" spans="1:7" ht="15.75">
      <c r="A143" s="3">
        <v>140</v>
      </c>
      <c r="B143" s="1" t="s">
        <v>39</v>
      </c>
      <c r="C143" s="1" t="str">
        <f>"贺炎"</f>
        <v>贺炎</v>
      </c>
      <c r="D143" s="1" t="str">
        <f>"20200102614"</f>
        <v>20200102614</v>
      </c>
      <c r="E143" s="1">
        <v>65.7</v>
      </c>
      <c r="F143" s="1">
        <v>71.5</v>
      </c>
      <c r="G143" s="1">
        <f t="shared" si="15"/>
        <v>68.599999999999994</v>
      </c>
    </row>
    <row r="144" spans="1:7" ht="15.75">
      <c r="A144" s="3">
        <v>141</v>
      </c>
      <c r="B144" s="1" t="s">
        <v>39</v>
      </c>
      <c r="C144" s="1" t="str">
        <f>"林长松"</f>
        <v>林长松</v>
      </c>
      <c r="D144" s="1" t="str">
        <f>"20200102618"</f>
        <v>20200102618</v>
      </c>
      <c r="E144" s="1">
        <v>58.2</v>
      </c>
      <c r="F144" s="1">
        <v>69.5</v>
      </c>
      <c r="G144" s="1">
        <f t="shared" si="15"/>
        <v>63.85</v>
      </c>
    </row>
    <row r="145" spans="1:7" ht="15.75">
      <c r="A145" s="3">
        <v>142</v>
      </c>
      <c r="B145" s="1" t="s">
        <v>39</v>
      </c>
      <c r="C145" s="1" t="str">
        <f>"孟凡淏"</f>
        <v>孟凡淏</v>
      </c>
      <c r="D145" s="1" t="str">
        <f>"20200102610"</f>
        <v>20200102610</v>
      </c>
      <c r="E145" s="1">
        <v>58.8</v>
      </c>
      <c r="F145" s="1">
        <v>68.5</v>
      </c>
      <c r="G145" s="1">
        <f t="shared" si="15"/>
        <v>63.65</v>
      </c>
    </row>
    <row r="146" spans="1:7" ht="15.75">
      <c r="A146" s="3">
        <v>143</v>
      </c>
      <c r="B146" s="1" t="s">
        <v>39</v>
      </c>
      <c r="C146" s="1" t="str">
        <f>"柏如杰"</f>
        <v>柏如杰</v>
      </c>
      <c r="D146" s="1" t="str">
        <f>"20200102617"</f>
        <v>20200102617</v>
      </c>
      <c r="E146" s="1">
        <v>57.9</v>
      </c>
      <c r="F146" s="1">
        <v>67</v>
      </c>
      <c r="G146" s="1">
        <f t="shared" si="15"/>
        <v>62.45</v>
      </c>
    </row>
    <row r="147" spans="1:7" ht="15.75">
      <c r="A147" s="3">
        <v>144</v>
      </c>
      <c r="B147" s="1" t="s">
        <v>39</v>
      </c>
      <c r="C147" s="1" t="str">
        <f>"李昕"</f>
        <v>李昕</v>
      </c>
      <c r="D147" s="1" t="str">
        <f>"20200102609"</f>
        <v>20200102609</v>
      </c>
      <c r="E147" s="1">
        <v>52.6</v>
      </c>
      <c r="F147" s="1">
        <v>70.5</v>
      </c>
      <c r="G147" s="1">
        <f t="shared" si="15"/>
        <v>61.55</v>
      </c>
    </row>
    <row r="148" spans="1:7" ht="15.75">
      <c r="A148" s="3">
        <v>145</v>
      </c>
      <c r="B148" s="1" t="s">
        <v>39</v>
      </c>
      <c r="C148" s="1" t="str">
        <f>"周雨欣"</f>
        <v>周雨欣</v>
      </c>
      <c r="D148" s="1" t="str">
        <f>"20200102620"</f>
        <v>20200102620</v>
      </c>
      <c r="E148" s="1">
        <v>48.6</v>
      </c>
      <c r="F148" s="1">
        <v>72.5</v>
      </c>
      <c r="G148" s="1">
        <f t="shared" ref="G148" si="18">E148*0.5+F148*0.5</f>
        <v>60.55</v>
      </c>
    </row>
    <row r="149" spans="1:7" ht="15.75">
      <c r="A149" s="3">
        <v>146</v>
      </c>
      <c r="B149" s="1" t="s">
        <v>40</v>
      </c>
      <c r="C149" s="1" t="str">
        <f>"谢洁"</f>
        <v>谢洁</v>
      </c>
      <c r="D149" s="1" t="str">
        <f>"20200102625"</f>
        <v>20200102625</v>
      </c>
      <c r="E149" s="1">
        <v>68.2</v>
      </c>
      <c r="F149" s="1">
        <v>72</v>
      </c>
      <c r="G149" s="1">
        <f t="shared" si="15"/>
        <v>70.099999999999994</v>
      </c>
    </row>
    <row r="150" spans="1:7" ht="15.75">
      <c r="A150" s="3">
        <v>147</v>
      </c>
      <c r="B150" s="1" t="s">
        <v>40</v>
      </c>
      <c r="C150" s="1" t="str">
        <f>"王非"</f>
        <v>王非</v>
      </c>
      <c r="D150" s="1" t="str">
        <f>"20200102623"</f>
        <v>20200102623</v>
      </c>
      <c r="E150" s="1">
        <v>63.4</v>
      </c>
      <c r="F150" s="1">
        <v>68</v>
      </c>
      <c r="G150" s="1">
        <f t="shared" si="15"/>
        <v>65.7</v>
      </c>
    </row>
    <row r="151" spans="1:7" ht="15.75">
      <c r="A151" s="3">
        <v>148</v>
      </c>
      <c r="B151" s="1" t="s">
        <v>40</v>
      </c>
      <c r="C151" s="1" t="str">
        <f>"潘仁凡"</f>
        <v>潘仁凡</v>
      </c>
      <c r="D151" s="1" t="str">
        <f>"20200102628"</f>
        <v>20200102628</v>
      </c>
      <c r="E151" s="1">
        <v>59.3</v>
      </c>
      <c r="F151" s="1">
        <v>72</v>
      </c>
      <c r="G151" s="1">
        <f t="shared" si="15"/>
        <v>65.650000000000006</v>
      </c>
    </row>
    <row r="152" spans="1:7" ht="15.75">
      <c r="A152" s="3">
        <v>149</v>
      </c>
      <c r="B152" s="1" t="s">
        <v>41</v>
      </c>
      <c r="C152" s="1" t="str">
        <f>"周晨翔"</f>
        <v>周晨翔</v>
      </c>
      <c r="D152" s="1" t="str">
        <f>"20200102706"</f>
        <v>20200102706</v>
      </c>
      <c r="E152" s="1">
        <v>63.2</v>
      </c>
      <c r="F152" s="1">
        <v>71.5</v>
      </c>
      <c r="G152" s="1">
        <f t="shared" si="15"/>
        <v>67.349999999999994</v>
      </c>
    </row>
    <row r="153" spans="1:7" ht="15.75">
      <c r="A153" s="3">
        <v>150</v>
      </c>
      <c r="B153" s="1" t="s">
        <v>41</v>
      </c>
      <c r="C153" s="1" t="str">
        <f>"张乐乐"</f>
        <v>张乐乐</v>
      </c>
      <c r="D153" s="1" t="str">
        <f>"20200102705"</f>
        <v>20200102705</v>
      </c>
      <c r="E153" s="1">
        <v>56.1</v>
      </c>
      <c r="F153" s="1">
        <v>73</v>
      </c>
      <c r="G153" s="1">
        <f t="shared" si="15"/>
        <v>64.55</v>
      </c>
    </row>
    <row r="154" spans="1:7" ht="15.75">
      <c r="A154" s="3">
        <v>151</v>
      </c>
      <c r="B154" s="1" t="s">
        <v>41</v>
      </c>
      <c r="C154" s="1" t="s">
        <v>42</v>
      </c>
      <c r="D154" s="1" t="str">
        <f>"20200102704"</f>
        <v>20200102704</v>
      </c>
      <c r="E154" s="1">
        <v>54.3</v>
      </c>
      <c r="F154" s="1">
        <v>72</v>
      </c>
      <c r="G154" s="1">
        <f t="shared" si="15"/>
        <v>63.15</v>
      </c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2020-09-03T01:15:04Z</dcterms:modified>
</cp:coreProperties>
</file>